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7825" windowHeight="13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<sst xmlns="http://schemas.openxmlformats.org/spreadsheetml/2006/main" count="266" uniqueCount="194">
  <si>
    <t>Air</t>
  </si>
  <si>
    <t xml:space="preserve"> </t>
  </si>
  <si>
    <t>Steam</t>
  </si>
  <si>
    <t>Weight</t>
  </si>
  <si>
    <t>Sp Heat</t>
  </si>
  <si>
    <t>Trays</t>
  </si>
  <si>
    <t>Temp Dif.</t>
  </si>
  <si>
    <t>Actual Btu's</t>
  </si>
  <si>
    <t>Constant</t>
  </si>
  <si>
    <t>Paper Weight</t>
  </si>
  <si>
    <t>Grams / drop</t>
  </si>
  <si>
    <t>x 60 min</t>
  </si>
  <si>
    <t># of drops / min</t>
  </si>
  <si>
    <t>x2.2 / 1000</t>
  </si>
  <si>
    <t>Weight in lbs</t>
  </si>
  <si>
    <t>Natural Gas cu ft / hour</t>
  </si>
  <si>
    <t>Instructions:</t>
  </si>
  <si>
    <t>Number per drop</t>
  </si>
  <si>
    <t>Weight of part / grams</t>
  </si>
  <si>
    <t>x Rate</t>
  </si>
  <si>
    <t>cost / hr</t>
  </si>
  <si>
    <t>Total cost pr hour</t>
  </si>
  <si>
    <t>Tray Wt</t>
  </si>
  <si>
    <t>6 Drops / min</t>
  </si>
  <si>
    <t>7 Drops / min</t>
  </si>
  <si>
    <t>8 Drops / min</t>
  </si>
  <si>
    <t>12 Drops / min</t>
  </si>
  <si>
    <t>Water weight</t>
  </si>
  <si>
    <t>Trays weight</t>
  </si>
  <si>
    <t>1 drop / min</t>
  </si>
  <si>
    <t>Drops per minute</t>
  </si>
  <si>
    <t>Air weight / # of zones</t>
  </si>
  <si>
    <t>Room Temp degrees F</t>
  </si>
  <si>
    <t>Heat X</t>
  </si>
  <si>
    <t>Water Temp Process</t>
  </si>
  <si>
    <t>Air Temp degrees F</t>
  </si>
  <si>
    <t>Water Temp degrees F</t>
  </si>
  <si>
    <t>Paper</t>
  </si>
  <si>
    <t>water</t>
  </si>
  <si>
    <t>BTU's</t>
  </si>
  <si>
    <t>Kilowatts / hr system</t>
  </si>
  <si>
    <t>Type in the energy costs</t>
  </si>
  <si>
    <t>drops per minute, air temp and process water temp</t>
  </si>
  <si>
    <t>Change the weight of the part, the number of parts per drop,</t>
  </si>
  <si>
    <t>This is an area where the heat from the dryer exhaust can lower the cost of drying</t>
  </si>
  <si>
    <t>All temperatures in degrees F</t>
  </si>
  <si>
    <t xml:space="preserve">Increase in makeup air temperature from room temperature by the dryer exhaust </t>
  </si>
  <si>
    <t>58 Drops / min</t>
  </si>
  <si>
    <t>39 Drops / min</t>
  </si>
  <si>
    <t>29 Drops / min</t>
  </si>
  <si>
    <t>Kg</t>
  </si>
  <si>
    <t>Cost per Part</t>
  </si>
  <si>
    <t># / Dp</t>
  </si>
  <si>
    <t>Drops</t>
  </si>
  <si>
    <t>Time / min</t>
  </si>
  <si>
    <t>Parts per hour</t>
  </si>
  <si>
    <t>Cost</t>
  </si>
  <si>
    <t>Each</t>
  </si>
  <si>
    <t>Propane gal per hour</t>
  </si>
  <si>
    <t>Paper / kg         %</t>
  </si>
  <si>
    <t>Material</t>
  </si>
  <si>
    <t>Labour</t>
  </si>
  <si>
    <t>175 max</t>
  </si>
  <si>
    <t>Heated make up air dif.</t>
  </si>
  <si>
    <t>Energy</t>
  </si>
  <si>
    <t>Labour # of people x / hr</t>
  </si>
  <si>
    <t>Corrugated / kg  %</t>
  </si>
  <si>
    <t>190 max @ 75</t>
  </si>
  <si>
    <t>.009 cents / cu ft</t>
  </si>
  <si>
    <t>ONP / Ton</t>
  </si>
  <si>
    <t>Water</t>
  </si>
  <si>
    <t>hours</t>
  </si>
  <si>
    <t>days</t>
  </si>
  <si>
    <t>Parts per year</t>
  </si>
  <si>
    <t>Paper per hour</t>
  </si>
  <si>
    <t>Pounds</t>
  </si>
  <si>
    <t>Hot press Kw</t>
  </si>
  <si>
    <t>.822 cents / litre</t>
  </si>
  <si>
    <t>Moisture left in %</t>
  </si>
  <si>
    <t>Moisture</t>
  </si>
  <si>
    <t>Cost / ton</t>
  </si>
  <si>
    <t>OCC / Ton</t>
  </si>
  <si>
    <t>ONP / M Ton</t>
  </si>
  <si>
    <t>OCC / M  Ton</t>
  </si>
  <si>
    <t>Type in cost / ton M</t>
  </si>
  <si>
    <t>Set  up for Ton M 2250 lbs</t>
  </si>
  <si>
    <t>Change Numbers in this colour for different results</t>
  </si>
  <si>
    <t>Kg per day</t>
  </si>
  <si>
    <t>Tons per day</t>
  </si>
  <si>
    <t>Tons</t>
  </si>
  <si>
    <t>Parts per day</t>
  </si>
  <si>
    <t>total</t>
  </si>
  <si>
    <t>sell</t>
  </si>
  <si>
    <t>m/up</t>
  </si>
  <si>
    <t>per</t>
  </si>
  <si>
    <t>Gram Match</t>
  </si>
  <si>
    <t>Net Margin</t>
  </si>
  <si>
    <t>Sell</t>
  </si>
  <si>
    <t>each</t>
  </si>
  <si>
    <t>capital / 7</t>
  </si>
  <si>
    <t>heat/hydro</t>
  </si>
  <si>
    <t xml:space="preserve">Energy /Sales Calculation </t>
  </si>
  <si>
    <t>Plus taxes</t>
  </si>
  <si>
    <t>office 36K</t>
  </si>
  <si>
    <t>years</t>
  </si>
  <si>
    <t>Above Green</t>
  </si>
  <si>
    <t>should be just</t>
  </si>
  <si>
    <t>lower then red</t>
  </si>
  <si>
    <t>bank Charges</t>
  </si>
  <si>
    <t>Change K5,6,7</t>
  </si>
  <si>
    <t xml:space="preserve">  </t>
  </si>
  <si>
    <t>cost per</t>
  </si>
  <si>
    <t>pieces</t>
  </si>
  <si>
    <t>Net Income</t>
  </si>
  <si>
    <t>% of</t>
  </si>
  <si>
    <t>cost</t>
  </si>
  <si>
    <t>accountant cost</t>
  </si>
  <si>
    <t>gas (truck)</t>
  </si>
  <si>
    <t>internet cost</t>
  </si>
  <si>
    <t>K5</t>
  </si>
  <si>
    <t>K6</t>
  </si>
  <si>
    <t>K7</t>
  </si>
  <si>
    <t>cents / kg</t>
  </si>
  <si>
    <t>sales 50K</t>
  </si>
  <si>
    <t>Gross Rent</t>
  </si>
  <si>
    <t>hours a day</t>
  </si>
  <si>
    <t>days a week</t>
  </si>
  <si>
    <t>weeks per year</t>
  </si>
  <si>
    <t>net income</t>
  </si>
  <si>
    <t>23.5hrs x 360 days</t>
  </si>
  <si>
    <t>Max 8</t>
  </si>
  <si>
    <t>max 23.5</t>
  </si>
  <si>
    <t>Adjust this for</t>
  </si>
  <si>
    <t>% of mark-up</t>
  </si>
  <si>
    <t>to adjust Green</t>
  </si>
  <si>
    <t>Lawyer cost</t>
  </si>
  <si>
    <t>#2 oil Litres</t>
  </si>
  <si>
    <t>Water usage  litre / cost</t>
  </si>
  <si>
    <t>Propane litre per hour</t>
  </si>
  <si>
    <t>maintenance cost</t>
  </si>
  <si>
    <t>misc</t>
  </si>
  <si>
    <t>bank interest</t>
  </si>
  <si>
    <t>delivery truck</t>
  </si>
  <si>
    <t xml:space="preserve"> phone /insure</t>
  </si>
  <si>
    <t>Full Production</t>
  </si>
  <si>
    <t>Limited production</t>
  </si>
  <si>
    <t>total sales</t>
  </si>
  <si>
    <t>cubic meter per hour</t>
  </si>
  <si>
    <t>exhaust fan</t>
  </si>
  <si>
    <t># of zones</t>
  </si>
  <si>
    <t>multiply</t>
  </si>
  <si>
    <t>Cal. Exhaust fan in cu. cm</t>
  </si>
  <si>
    <t>exhaust CFM</t>
  </si>
  <si>
    <t>Exhaust cm</t>
  </si>
  <si>
    <t>Makeup airfan</t>
  </si>
  <si>
    <t>propane kilogram per hour</t>
  </si>
  <si>
    <t>per 1000</t>
  </si>
  <si>
    <t xml:space="preserve">fix cost </t>
  </si>
  <si>
    <t>of sales</t>
  </si>
  <si>
    <t>shipper 36K</t>
  </si>
  <si>
    <t>max 7</t>
  </si>
  <si>
    <t>max 52</t>
  </si>
  <si>
    <t xml:space="preserve">income on less hours </t>
  </si>
  <si>
    <t>Machine  cost</t>
  </si>
  <si>
    <t>INCOME</t>
  </si>
  <si>
    <t>Fixed cost / year</t>
  </si>
  <si>
    <t>gray coal</t>
  </si>
  <si>
    <t># of dies</t>
  </si>
  <si>
    <t>die coat</t>
  </si>
  <si>
    <t>Trans</t>
  </si>
  <si>
    <t>Mould</t>
  </si>
  <si>
    <t>Unit cost</t>
  </si>
  <si>
    <t>Mark up 20%</t>
  </si>
  <si>
    <t>Total</t>
  </si>
  <si>
    <t>1000 pc</t>
  </si>
  <si>
    <t>sell at</t>
  </si>
  <si>
    <t>No. of products per die</t>
  </si>
  <si>
    <t># of drops / die</t>
  </si>
  <si>
    <t>Selling price</t>
  </si>
  <si>
    <t>Compitition price</t>
  </si>
  <si>
    <t>Compitition Comparison</t>
  </si>
  <si>
    <t>% under Compitition</t>
  </si>
  <si>
    <t>Die Costs</t>
  </si>
  <si>
    <t>100 Hp Vacuum Pump</t>
  </si>
  <si>
    <t xml:space="preserve">System - </t>
  </si>
  <si>
    <t>Parts per wk</t>
  </si>
  <si>
    <t>Production numbers are based on  having a proper pulp solution to maximize production</t>
  </si>
  <si>
    <t xml:space="preserve"> egg  Flats</t>
  </si>
  <si>
    <t>Estimated cost information</t>
  </si>
  <si>
    <t>General Pulp Consumption Information Based on optimum molding die conditions</t>
  </si>
  <si>
    <t>Estimated cost including dies</t>
  </si>
  <si>
    <t>max 275</t>
  </si>
  <si>
    <t># 10</t>
  </si>
  <si>
    <t>KMI-670-130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</si>
</sst>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00"/>
    <numFmt numFmtId="173" formatCode="&quot;$&quot;#,##0.00"/>
    <numFmt numFmtId="174" formatCode="0.0000"/>
    <numFmt numFmtId="175" formatCode="0.00000"/>
    <numFmt numFmtId="176" formatCode="&quot;$&quot;#,##0.000"/>
    <numFmt numFmtId="177" formatCode="&quot;$&quot;#,##0.0000"/>
    <numFmt numFmtId="178" formatCode="0.000"/>
    <numFmt numFmtId="179" formatCode="0.0"/>
    <numFmt numFmtId="180" formatCode="&quot;$&quot;#,##0"/>
    <numFmt numFmtId="181" formatCode="#,##0.0000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4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8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73" fontId="0" fillId="0" borderId="0" xfId="0" applyNumberFormat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right"/>
    </xf>
    <xf numFmtId="173" fontId="0" fillId="33" borderId="11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/>
    </xf>
    <xf numFmtId="3" fontId="0" fillId="34" borderId="12" xfId="0" applyNumberForma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8" xfId="0" applyFill="1" applyBorder="1" applyAlignment="1">
      <alignment/>
    </xf>
    <xf numFmtId="3" fontId="0" fillId="36" borderId="10" xfId="0" applyNumberFormat="1" applyFill="1" applyBorder="1" applyAlignment="1">
      <alignment/>
    </xf>
    <xf numFmtId="0" fontId="0" fillId="36" borderId="12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Alignment="1">
      <alignment/>
    </xf>
    <xf numFmtId="10" fontId="0" fillId="0" borderId="17" xfId="0" applyNumberFormat="1" applyBorder="1" applyAlignment="1">
      <alignment/>
    </xf>
    <xf numFmtId="10" fontId="0" fillId="0" borderId="15" xfId="0" applyNumberFormat="1" applyBorder="1" applyAlignment="1">
      <alignment/>
    </xf>
    <xf numFmtId="10" fontId="0" fillId="0" borderId="19" xfId="0" applyNumberFormat="1" applyBorder="1" applyAlignment="1">
      <alignment/>
    </xf>
    <xf numFmtId="10" fontId="0" fillId="0" borderId="20" xfId="0" applyNumberFormat="1" applyBorder="1" applyAlignment="1">
      <alignment/>
    </xf>
    <xf numFmtId="1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37" borderId="16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24" xfId="0" applyBorder="1" applyAlignment="1">
      <alignment/>
    </xf>
    <xf numFmtId="0" fontId="5" fillId="0" borderId="0" xfId="0" applyFont="1" applyAlignment="1">
      <alignment/>
    </xf>
    <xf numFmtId="0" fontId="49" fillId="29" borderId="0" xfId="48" applyBorder="1" applyAlignment="1">
      <alignment/>
    </xf>
    <xf numFmtId="3" fontId="49" fillId="29" borderId="0" xfId="48" applyNumberFormat="1" applyBorder="1" applyAlignment="1">
      <alignment/>
    </xf>
    <xf numFmtId="4" fontId="55" fillId="31" borderId="25" xfId="56" applyNumberFormat="1" applyBorder="1" applyAlignment="1">
      <alignment/>
    </xf>
    <xf numFmtId="0" fontId="0" fillId="0" borderId="26" xfId="0" applyFont="1" applyBorder="1" applyAlignment="1">
      <alignment/>
    </xf>
    <xf numFmtId="4" fontId="0" fillId="0" borderId="27" xfId="0" applyNumberFormat="1" applyBorder="1" applyAlignment="1">
      <alignment/>
    </xf>
    <xf numFmtId="10" fontId="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28" xfId="0" applyBorder="1" applyAlignment="1">
      <alignment/>
    </xf>
    <xf numFmtId="173" fontId="43" fillId="0" borderId="29" xfId="57" applyNumberFormat="1" applyBorder="1">
      <alignment/>
      <protection/>
    </xf>
    <xf numFmtId="2" fontId="0" fillId="38" borderId="25" xfId="0" applyNumberFormat="1" applyFill="1" applyBorder="1" applyAlignment="1">
      <alignment horizontal="center"/>
    </xf>
    <xf numFmtId="10" fontId="0" fillId="38" borderId="25" xfId="0" applyNumberFormat="1" applyFont="1" applyFill="1" applyBorder="1" applyAlignment="1">
      <alignment horizontal="center"/>
    </xf>
    <xf numFmtId="0" fontId="0" fillId="39" borderId="13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18" xfId="0" applyFill="1" applyBorder="1" applyAlignment="1">
      <alignment/>
    </xf>
    <xf numFmtId="0" fontId="0" fillId="39" borderId="31" xfId="0" applyFill="1" applyBorder="1" applyAlignment="1">
      <alignment/>
    </xf>
    <xf numFmtId="0" fontId="3" fillId="38" borderId="30" xfId="0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1" fillId="0" borderId="0" xfId="0" applyFont="1" applyAlignment="1">
      <alignment/>
    </xf>
    <xf numFmtId="177" fontId="0" fillId="0" borderId="0" xfId="0" applyNumberFormat="1" applyAlignment="1">
      <alignment/>
    </xf>
    <xf numFmtId="0" fontId="4" fillId="0" borderId="0" xfId="0" applyFont="1" applyAlignment="1">
      <alignment/>
    </xf>
    <xf numFmtId="9" fontId="0" fillId="38" borderId="17" xfId="0" applyNumberFormat="1" applyFill="1" applyBorder="1" applyAlignment="1">
      <alignment horizontal="center"/>
    </xf>
    <xf numFmtId="173" fontId="0" fillId="0" borderId="16" xfId="0" applyNumberFormat="1" applyBorder="1" applyAlignment="1">
      <alignment/>
    </xf>
    <xf numFmtId="173" fontId="43" fillId="0" borderId="0" xfId="57" applyNumberFormat="1" applyBorder="1">
      <alignment/>
      <protection/>
    </xf>
    <xf numFmtId="173" fontId="43" fillId="0" borderId="18" xfId="57" applyNumberFormat="1" applyBorder="1">
      <alignment/>
      <protection/>
    </xf>
    <xf numFmtId="10" fontId="0" fillId="0" borderId="31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40" borderId="0" xfId="0" applyFont="1" applyFill="1" applyBorder="1" applyAlignment="1">
      <alignment/>
    </xf>
    <xf numFmtId="0" fontId="0" fillId="0" borderId="19" xfId="0" applyBorder="1" applyAlignment="1">
      <alignment/>
    </xf>
    <xf numFmtId="10" fontId="0" fillId="0" borderId="0" xfId="0" applyNumberFormat="1" applyFont="1" applyAlignment="1">
      <alignment horizontal="center"/>
    </xf>
    <xf numFmtId="10" fontId="0" fillId="41" borderId="25" xfId="0" applyNumberFormat="1" applyFill="1" applyBorder="1" applyAlignment="1">
      <alignment horizontal="center"/>
    </xf>
    <xf numFmtId="1" fontId="0" fillId="42" borderId="19" xfId="0" applyNumberFormat="1" applyFill="1" applyBorder="1" applyAlignment="1">
      <alignment horizontal="center"/>
    </xf>
    <xf numFmtId="0" fontId="60" fillId="0" borderId="0" xfId="57" applyFont="1" applyFill="1" applyBorder="1">
      <alignment/>
      <protection/>
    </xf>
    <xf numFmtId="0" fontId="11" fillId="4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173" fontId="43" fillId="0" borderId="32" xfId="57" applyNumberFormat="1" applyBorder="1">
      <alignment/>
      <protection/>
    </xf>
    <xf numFmtId="0" fontId="0" fillId="0" borderId="33" xfId="0" applyFont="1" applyBorder="1" applyAlignment="1">
      <alignment horizontal="center"/>
    </xf>
    <xf numFmtId="0" fontId="43" fillId="0" borderId="20" xfId="57" applyBorder="1" applyAlignment="1">
      <alignment horizontal="center"/>
      <protection/>
    </xf>
    <xf numFmtId="0" fontId="43" fillId="0" borderId="21" xfId="57" applyBorder="1" applyAlignment="1">
      <alignment horizontal="center"/>
      <protection/>
    </xf>
    <xf numFmtId="0" fontId="3" fillId="38" borderId="17" xfId="0" applyFont="1" applyFill="1" applyBorder="1" applyAlignment="1">
      <alignment horizontal="left"/>
    </xf>
    <xf numFmtId="173" fontId="0" fillId="40" borderId="34" xfId="0" applyNumberFormat="1" applyFill="1" applyBorder="1" applyAlignment="1">
      <alignment/>
    </xf>
    <xf numFmtId="0" fontId="0" fillId="0" borderId="30" xfId="0" applyBorder="1" applyAlignment="1">
      <alignment/>
    </xf>
    <xf numFmtId="10" fontId="0" fillId="0" borderId="35" xfId="0" applyNumberFormat="1" applyFont="1" applyBorder="1" applyAlignment="1">
      <alignment/>
    </xf>
    <xf numFmtId="0" fontId="3" fillId="38" borderId="31" xfId="0" applyFont="1" applyFill="1" applyBorder="1" applyAlignment="1">
      <alignment horizontal="right"/>
    </xf>
    <xf numFmtId="0" fontId="3" fillId="38" borderId="13" xfId="0" applyFont="1" applyFill="1" applyBorder="1" applyAlignment="1">
      <alignment horizontal="center"/>
    </xf>
    <xf numFmtId="1" fontId="0" fillId="43" borderId="19" xfId="0" applyNumberFormat="1" applyFont="1" applyFill="1" applyBorder="1" applyAlignment="1">
      <alignment/>
    </xf>
    <xf numFmtId="1" fontId="0" fillId="43" borderId="20" xfId="0" applyNumberFormat="1" applyFont="1" applyFill="1" applyBorder="1" applyAlignment="1">
      <alignment/>
    </xf>
    <xf numFmtId="1" fontId="0" fillId="43" borderId="21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173" fontId="0" fillId="43" borderId="19" xfId="0" applyNumberFormat="1" applyFont="1" applyFill="1" applyBorder="1" applyAlignment="1">
      <alignment/>
    </xf>
    <xf numFmtId="0" fontId="0" fillId="43" borderId="20" xfId="0" applyFont="1" applyFill="1" applyBorder="1" applyAlignment="1">
      <alignment/>
    </xf>
    <xf numFmtId="173" fontId="0" fillId="43" borderId="21" xfId="0" applyNumberFormat="1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Fill="1" applyBorder="1" applyAlignment="1">
      <alignment/>
    </xf>
    <xf numFmtId="0" fontId="3" fillId="17" borderId="25" xfId="0" applyFont="1" applyFill="1" applyBorder="1" applyAlignment="1">
      <alignment/>
    </xf>
    <xf numFmtId="173" fontId="0" fillId="40" borderId="0" xfId="0" applyNumberFormat="1" applyFont="1" applyFill="1" applyBorder="1" applyAlignment="1">
      <alignment/>
    </xf>
    <xf numFmtId="0" fontId="43" fillId="0" borderId="20" xfId="57" applyFill="1" applyBorder="1" applyAlignment="1">
      <alignment horizontal="center"/>
      <protection/>
    </xf>
    <xf numFmtId="179" fontId="0" fillId="0" borderId="35" xfId="0" applyNumberFormat="1" applyBorder="1" applyAlignment="1">
      <alignment/>
    </xf>
    <xf numFmtId="2" fontId="0" fillId="0" borderId="38" xfId="0" applyNumberFormat="1" applyBorder="1" applyAlignment="1">
      <alignment/>
    </xf>
    <xf numFmtId="1" fontId="0" fillId="0" borderId="35" xfId="0" applyNumberFormat="1" applyBorder="1" applyAlignment="1">
      <alignment/>
    </xf>
    <xf numFmtId="1" fontId="0" fillId="0" borderId="39" xfId="0" applyNumberFormat="1" applyBorder="1" applyAlignment="1">
      <alignment/>
    </xf>
    <xf numFmtId="0" fontId="0" fillId="0" borderId="30" xfId="0" applyFont="1" applyBorder="1" applyAlignment="1">
      <alignment/>
    </xf>
    <xf numFmtId="1" fontId="0" fillId="0" borderId="38" xfId="0" applyNumberFormat="1" applyBorder="1" applyAlignment="1">
      <alignment/>
    </xf>
    <xf numFmtId="1" fontId="0" fillId="0" borderId="40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0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0" fillId="0" borderId="42" xfId="0" applyFont="1" applyBorder="1" applyAlignment="1">
      <alignment/>
    </xf>
    <xf numFmtId="10" fontId="0" fillId="0" borderId="31" xfId="0" applyNumberFormat="1" applyFont="1" applyBorder="1" applyAlignment="1">
      <alignment/>
    </xf>
    <xf numFmtId="0" fontId="0" fillId="38" borderId="25" xfId="0" applyFont="1" applyFill="1" applyBorder="1" applyAlignment="1">
      <alignment/>
    </xf>
    <xf numFmtId="0" fontId="0" fillId="0" borderId="16" xfId="0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18" xfId="0" applyNumberFormat="1" applyFont="1" applyBorder="1" applyAlignment="1">
      <alignment/>
    </xf>
    <xf numFmtId="173" fontId="43" fillId="0" borderId="27" xfId="57" applyNumberFormat="1" applyBorder="1">
      <alignment/>
      <protection/>
    </xf>
    <xf numFmtId="0" fontId="3" fillId="38" borderId="16" xfId="0" applyFont="1" applyFill="1" applyBorder="1" applyAlignment="1">
      <alignment horizontal="center"/>
    </xf>
    <xf numFmtId="0" fontId="3" fillId="38" borderId="18" xfId="0" applyFont="1" applyFill="1" applyBorder="1" applyAlignment="1">
      <alignment/>
    </xf>
    <xf numFmtId="0" fontId="3" fillId="17" borderId="32" xfId="0" applyFont="1" applyFill="1" applyBorder="1" applyAlignment="1">
      <alignment horizontal="center"/>
    </xf>
    <xf numFmtId="0" fontId="3" fillId="17" borderId="43" xfId="0" applyFont="1" applyFill="1" applyBorder="1" applyAlignment="1">
      <alignment horizontal="center"/>
    </xf>
    <xf numFmtId="0" fontId="43" fillId="5" borderId="25" xfId="57" applyFill="1" applyBorder="1" applyAlignment="1">
      <alignment horizontal="center"/>
      <protection/>
    </xf>
    <xf numFmtId="173" fontId="43" fillId="5" borderId="25" xfId="57" applyNumberFormat="1" applyFill="1" applyBorder="1">
      <alignment/>
      <protection/>
    </xf>
    <xf numFmtId="0" fontId="3" fillId="17" borderId="19" xfId="0" applyFont="1" applyFill="1" applyBorder="1" applyAlignment="1">
      <alignment horizontal="center"/>
    </xf>
    <xf numFmtId="0" fontId="0" fillId="5" borderId="20" xfId="0" applyFill="1" applyBorder="1" applyAlignment="1">
      <alignment/>
    </xf>
    <xf numFmtId="0" fontId="0" fillId="5" borderId="21" xfId="0" applyFill="1" applyBorder="1" applyAlignment="1">
      <alignment/>
    </xf>
    <xf numFmtId="9" fontId="0" fillId="40" borderId="0" xfId="0" applyNumberFormat="1" applyFill="1" applyBorder="1" applyAlignment="1">
      <alignment/>
    </xf>
    <xf numFmtId="0" fontId="0" fillId="44" borderId="13" xfId="0" applyFill="1" applyBorder="1" applyAlignment="1">
      <alignment/>
    </xf>
    <xf numFmtId="0" fontId="0" fillId="44" borderId="14" xfId="0" applyFill="1" applyBorder="1" applyAlignment="1">
      <alignment/>
    </xf>
    <xf numFmtId="0" fontId="0" fillId="44" borderId="30" xfId="0" applyFill="1" applyBorder="1" applyAlignment="1">
      <alignment/>
    </xf>
    <xf numFmtId="0" fontId="0" fillId="44" borderId="17" xfId="0" applyFill="1" applyBorder="1" applyAlignment="1">
      <alignment/>
    </xf>
    <xf numFmtId="0" fontId="0" fillId="44" borderId="15" xfId="0" applyFill="1" applyBorder="1" applyAlignment="1">
      <alignment/>
    </xf>
    <xf numFmtId="0" fontId="0" fillId="44" borderId="31" xfId="0" applyFill="1" applyBorder="1" applyAlignment="1">
      <alignment/>
    </xf>
    <xf numFmtId="0" fontId="0" fillId="44" borderId="16" xfId="0" applyFill="1" applyBorder="1" applyAlignment="1">
      <alignment/>
    </xf>
    <xf numFmtId="0" fontId="0" fillId="44" borderId="18" xfId="0" applyFill="1" applyBorder="1" applyAlignment="1">
      <alignment/>
    </xf>
    <xf numFmtId="173" fontId="0" fillId="40" borderId="19" xfId="0" applyNumberFormat="1" applyFont="1" applyFill="1" applyBorder="1" applyAlignment="1">
      <alignment/>
    </xf>
    <xf numFmtId="0" fontId="0" fillId="40" borderId="20" xfId="0" applyFont="1" applyFill="1" applyBorder="1" applyAlignment="1">
      <alignment/>
    </xf>
    <xf numFmtId="173" fontId="0" fillId="0" borderId="0" xfId="0" applyNumberFormat="1" applyAlignment="1">
      <alignment horizontal="center"/>
    </xf>
    <xf numFmtId="177" fontId="3" fillId="45" borderId="34" xfId="0" applyNumberFormat="1" applyFont="1" applyFill="1" applyBorder="1" applyAlignment="1">
      <alignment/>
    </xf>
    <xf numFmtId="3" fontId="0" fillId="45" borderId="25" xfId="0" applyNumberFormat="1" applyFill="1" applyBorder="1" applyAlignment="1">
      <alignment/>
    </xf>
    <xf numFmtId="0" fontId="8" fillId="0" borderId="25" xfId="0" applyFont="1" applyBorder="1" applyAlignment="1">
      <alignment horizontal="right"/>
    </xf>
    <xf numFmtId="173" fontId="13" fillId="0" borderId="0" xfId="0" applyNumberFormat="1" applyFont="1" applyAlignment="1">
      <alignment/>
    </xf>
    <xf numFmtId="0" fontId="13" fillId="35" borderId="20" xfId="0" applyFont="1" applyFill="1" applyBorder="1" applyAlignment="1">
      <alignment/>
    </xf>
    <xf numFmtId="10" fontId="13" fillId="0" borderId="20" xfId="0" applyNumberFormat="1" applyFont="1" applyBorder="1" applyAlignment="1">
      <alignment/>
    </xf>
    <xf numFmtId="173" fontId="13" fillId="33" borderId="11" xfId="0" applyNumberFormat="1" applyFont="1" applyFill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3" fillId="0" borderId="13" xfId="0" applyFont="1" applyBorder="1" applyAlignment="1">
      <alignment/>
    </xf>
    <xf numFmtId="10" fontId="13" fillId="0" borderId="17" xfId="0" applyNumberFormat="1" applyFont="1" applyBorder="1" applyAlignment="1">
      <alignment/>
    </xf>
    <xf numFmtId="0" fontId="13" fillId="0" borderId="14" xfId="0" applyFont="1" applyBorder="1" applyAlignment="1">
      <alignment horizontal="center"/>
    </xf>
    <xf numFmtId="10" fontId="13" fillId="0" borderId="15" xfId="0" applyNumberFormat="1" applyFont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Border="1" applyAlignment="1">
      <alignment/>
    </xf>
    <xf numFmtId="10" fontId="13" fillId="0" borderId="15" xfId="0" applyNumberFormat="1" applyFont="1" applyBorder="1" applyAlignment="1">
      <alignment/>
    </xf>
    <xf numFmtId="0" fontId="13" fillId="0" borderId="30" xfId="0" applyFont="1" applyBorder="1" applyAlignment="1">
      <alignment horizontal="center"/>
    </xf>
    <xf numFmtId="10" fontId="13" fillId="0" borderId="31" xfId="0" applyNumberFormat="1" applyFont="1" applyBorder="1" applyAlignment="1">
      <alignment horizontal="center"/>
    </xf>
    <xf numFmtId="0" fontId="61" fillId="17" borderId="33" xfId="24" applyFont="1" applyFill="1" applyBorder="1" applyAlignment="1">
      <alignment horizontal="center"/>
    </xf>
    <xf numFmtId="0" fontId="39" fillId="17" borderId="44" xfId="24" applyFont="1" applyFill="1" applyBorder="1" applyAlignment="1">
      <alignment horizontal="center"/>
    </xf>
    <xf numFmtId="0" fontId="61" fillId="17" borderId="21" xfId="24" applyFont="1" applyFill="1" applyBorder="1" applyAlignment="1">
      <alignment horizontal="center"/>
    </xf>
    <xf numFmtId="173" fontId="61" fillId="17" borderId="25" xfId="24" applyNumberFormat="1" applyFont="1" applyFill="1" applyBorder="1" applyAlignment="1">
      <alignment horizontal="center"/>
    </xf>
    <xf numFmtId="0" fontId="62" fillId="11" borderId="0" xfId="24" applyFont="1" applyAlignment="1">
      <alignment horizontal="center"/>
    </xf>
    <xf numFmtId="173" fontId="13" fillId="35" borderId="15" xfId="0" applyNumberFormat="1" applyFont="1" applyFill="1" applyBorder="1" applyAlignment="1">
      <alignment horizontal="center"/>
    </xf>
    <xf numFmtId="173" fontId="63" fillId="29" borderId="15" xfId="48" applyNumberFormat="1" applyFont="1" applyBorder="1" applyAlignment="1">
      <alignment horizontal="center"/>
    </xf>
    <xf numFmtId="173" fontId="61" fillId="17" borderId="12" xfId="24" applyNumberFormat="1" applyFont="1" applyFill="1" applyBorder="1" applyAlignment="1">
      <alignment horizontal="center"/>
    </xf>
    <xf numFmtId="173" fontId="62" fillId="11" borderId="15" xfId="24" applyNumberFormat="1" applyFont="1" applyBorder="1" applyAlignment="1">
      <alignment horizontal="center"/>
    </xf>
    <xf numFmtId="173" fontId="61" fillId="11" borderId="12" xfId="24" applyNumberFormat="1" applyFont="1" applyBorder="1" applyAlignment="1">
      <alignment horizontal="center"/>
    </xf>
    <xf numFmtId="176" fontId="61" fillId="17" borderId="12" xfId="24" applyNumberFormat="1" applyFont="1" applyFill="1" applyBorder="1" applyAlignment="1">
      <alignment horizontal="center"/>
    </xf>
    <xf numFmtId="173" fontId="13" fillId="17" borderId="15" xfId="0" applyNumberFormat="1" applyFont="1" applyFill="1" applyBorder="1" applyAlignment="1">
      <alignment horizontal="center"/>
    </xf>
    <xf numFmtId="173" fontId="62" fillId="11" borderId="31" xfId="24" applyNumberFormat="1" applyFont="1" applyBorder="1" applyAlignment="1">
      <alignment horizontal="center"/>
    </xf>
    <xf numFmtId="0" fontId="13" fillId="35" borderId="20" xfId="0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0" fontId="13" fillId="11" borderId="12" xfId="0" applyFont="1" applyFill="1" applyBorder="1" applyAlignment="1">
      <alignment/>
    </xf>
    <xf numFmtId="0" fontId="64" fillId="11" borderId="46" xfId="24" applyFont="1" applyBorder="1" applyAlignment="1">
      <alignment/>
    </xf>
    <xf numFmtId="0" fontId="64" fillId="11" borderId="47" xfId="24" applyFont="1" applyBorder="1" applyAlignment="1">
      <alignment/>
    </xf>
    <xf numFmtId="0" fontId="2" fillId="9" borderId="36" xfId="0" applyFont="1" applyFill="1" applyBorder="1" applyAlignment="1">
      <alignment horizontal="center"/>
    </xf>
    <xf numFmtId="0" fontId="2" fillId="9" borderId="24" xfId="0" applyFont="1" applyFill="1" applyBorder="1" applyAlignment="1">
      <alignment horizontal="center"/>
    </xf>
    <xf numFmtId="0" fontId="12" fillId="0" borderId="46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10" xfId="0" applyFont="1" applyBorder="1" applyAlignment="1">
      <alignment/>
    </xf>
    <xf numFmtId="0" fontId="12" fillId="37" borderId="14" xfId="0" applyFont="1" applyFill="1" applyBorder="1" applyAlignment="1">
      <alignment/>
    </xf>
    <xf numFmtId="0" fontId="14" fillId="0" borderId="16" xfId="0" applyFont="1" applyBorder="1" applyAlignment="1">
      <alignment horizontal="center"/>
    </xf>
    <xf numFmtId="173" fontId="13" fillId="38" borderId="25" xfId="0" applyNumberFormat="1" applyFont="1" applyFill="1" applyBorder="1" applyAlignment="1">
      <alignment/>
    </xf>
    <xf numFmtId="2" fontId="2" fillId="38" borderId="21" xfId="0" applyNumberFormat="1" applyFont="1" applyFill="1" applyBorder="1" applyAlignment="1">
      <alignment/>
    </xf>
    <xf numFmtId="9" fontId="13" fillId="38" borderId="25" xfId="0" applyNumberFormat="1" applyFont="1" applyFill="1" applyBorder="1" applyAlignment="1">
      <alignment/>
    </xf>
    <xf numFmtId="0" fontId="2" fillId="17" borderId="25" xfId="0" applyFont="1" applyFill="1" applyBorder="1" applyAlignment="1">
      <alignment horizontal="center"/>
    </xf>
    <xf numFmtId="9" fontId="2" fillId="17" borderId="25" xfId="0" applyNumberFormat="1" applyFont="1" applyFill="1" applyBorder="1" applyAlignment="1">
      <alignment horizontal="center"/>
    </xf>
    <xf numFmtId="9" fontId="3" fillId="17" borderId="15" xfId="0" applyNumberFormat="1" applyFont="1" applyFill="1" applyBorder="1" applyAlignment="1">
      <alignment horizontal="center"/>
    </xf>
    <xf numFmtId="173" fontId="13" fillId="0" borderId="18" xfId="0" applyNumberFormat="1" applyFont="1" applyBorder="1" applyAlignment="1">
      <alignment/>
    </xf>
    <xf numFmtId="9" fontId="13" fillId="38" borderId="48" xfId="0" applyNumberFormat="1" applyFont="1" applyFill="1" applyBorder="1" applyAlignment="1">
      <alignment/>
    </xf>
    <xf numFmtId="9" fontId="13" fillId="38" borderId="49" xfId="0" applyNumberFormat="1" applyFont="1" applyFill="1" applyBorder="1" applyAlignment="1">
      <alignment/>
    </xf>
    <xf numFmtId="0" fontId="0" fillId="0" borderId="50" xfId="0" applyFont="1" applyBorder="1" applyAlignment="1">
      <alignment/>
    </xf>
    <xf numFmtId="0" fontId="13" fillId="0" borderId="25" xfId="0" applyFont="1" applyBorder="1" applyAlignment="1">
      <alignment horizontal="center"/>
    </xf>
    <xf numFmtId="0" fontId="13" fillId="0" borderId="19" xfId="0" applyFont="1" applyBorder="1" applyAlignment="1">
      <alignment/>
    </xf>
    <xf numFmtId="173" fontId="0" fillId="0" borderId="16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9" fontId="0" fillId="0" borderId="14" xfId="0" applyNumberFormat="1" applyBorder="1" applyAlignment="1">
      <alignment/>
    </xf>
    <xf numFmtId="10" fontId="4" fillId="0" borderId="15" xfId="0" applyNumberFormat="1" applyFont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18" xfId="0" applyNumberFormat="1" applyFont="1" applyBorder="1" applyAlignment="1">
      <alignment/>
    </xf>
    <xf numFmtId="173" fontId="0" fillId="0" borderId="18" xfId="0" applyNumberFormat="1" applyFont="1" applyFill="1" applyBorder="1" applyAlignment="1">
      <alignment/>
    </xf>
    <xf numFmtId="0" fontId="15" fillId="42" borderId="25" xfId="0" applyFont="1" applyFill="1" applyBorder="1" applyAlignment="1">
      <alignment horizontal="center"/>
    </xf>
    <xf numFmtId="0" fontId="2" fillId="17" borderId="51" xfId="0" applyFont="1" applyFill="1" applyBorder="1" applyAlignment="1">
      <alignment horizontal="center"/>
    </xf>
    <xf numFmtId="0" fontId="2" fillId="17" borderId="49" xfId="0" applyFont="1" applyFill="1" applyBorder="1" applyAlignment="1">
      <alignment horizontal="center"/>
    </xf>
    <xf numFmtId="173" fontId="2" fillId="17" borderId="34" xfId="0" applyNumberFormat="1" applyFont="1" applyFill="1" applyBorder="1" applyAlignment="1">
      <alignment/>
    </xf>
    <xf numFmtId="173" fontId="2" fillId="17" borderId="52" xfId="0" applyNumberFormat="1" applyFont="1" applyFill="1" applyBorder="1" applyAlignment="1">
      <alignment/>
    </xf>
    <xf numFmtId="173" fontId="2" fillId="17" borderId="25" xfId="0" applyNumberFormat="1" applyFont="1" applyFill="1" applyBorder="1" applyAlignment="1">
      <alignment horizontal="center"/>
    </xf>
    <xf numFmtId="0" fontId="2" fillId="17" borderId="10" xfId="0" applyFont="1" applyFill="1" applyBorder="1" applyAlignment="1">
      <alignment horizontal="center"/>
    </xf>
    <xf numFmtId="0" fontId="2" fillId="0" borderId="25" xfId="0" applyFont="1" applyBorder="1" applyAlignment="1">
      <alignment/>
    </xf>
    <xf numFmtId="3" fontId="13" fillId="0" borderId="24" xfId="0" applyNumberFormat="1" applyFont="1" applyBorder="1" applyAlignment="1">
      <alignment horizontal="center"/>
    </xf>
    <xf numFmtId="3" fontId="2" fillId="0" borderId="5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173" fontId="2" fillId="17" borderId="24" xfId="0" applyNumberFormat="1" applyFont="1" applyFill="1" applyBorder="1" applyAlignment="1">
      <alignment/>
    </xf>
    <xf numFmtId="173" fontId="61" fillId="17" borderId="24" xfId="24" applyNumberFormat="1" applyFont="1" applyFill="1" applyBorder="1" applyAlignment="1">
      <alignment/>
    </xf>
    <xf numFmtId="173" fontId="2" fillId="38" borderId="12" xfId="0" applyNumberFormat="1" applyFont="1" applyFill="1" applyBorder="1" applyAlignment="1">
      <alignment/>
    </xf>
    <xf numFmtId="0" fontId="2" fillId="0" borderId="51" xfId="0" applyFont="1" applyBorder="1" applyAlignment="1">
      <alignment/>
    </xf>
    <xf numFmtId="176" fontId="2" fillId="38" borderId="12" xfId="0" applyNumberFormat="1" applyFont="1" applyFill="1" applyBorder="1" applyAlignment="1">
      <alignment/>
    </xf>
    <xf numFmtId="0" fontId="8" fillId="0" borderId="13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179" fontId="0" fillId="0" borderId="16" xfId="0" applyNumberFormat="1" applyBorder="1" applyAlignment="1">
      <alignment/>
    </xf>
    <xf numFmtId="173" fontId="13" fillId="0" borderId="19" xfId="0" applyNumberFormat="1" applyFont="1" applyBorder="1" applyAlignment="1">
      <alignment horizontal="center"/>
    </xf>
    <xf numFmtId="0" fontId="12" fillId="0" borderId="10" xfId="0" applyFont="1" applyFill="1" applyBorder="1" applyAlignment="1">
      <alignment/>
    </xf>
    <xf numFmtId="10" fontId="13" fillId="0" borderId="25" xfId="0" applyNumberFormat="1" applyFont="1" applyBorder="1" applyAlignment="1">
      <alignment/>
    </xf>
    <xf numFmtId="1" fontId="0" fillId="0" borderId="25" xfId="0" applyNumberFormat="1" applyBorder="1" applyAlignment="1">
      <alignment/>
    </xf>
    <xf numFmtId="173" fontId="13" fillId="11" borderId="55" xfId="0" applyNumberFormat="1" applyFont="1" applyFill="1" applyBorder="1" applyAlignment="1">
      <alignment horizontal="center"/>
    </xf>
    <xf numFmtId="173" fontId="13" fillId="0" borderId="11" xfId="0" applyNumberFormat="1" applyFont="1" applyBorder="1" applyAlignment="1">
      <alignment/>
    </xf>
    <xf numFmtId="182" fontId="0" fillId="0" borderId="0" xfId="0" applyNumberFormat="1" applyAlignment="1">
      <alignment/>
    </xf>
    <xf numFmtId="173" fontId="13" fillId="46" borderId="13" xfId="0" applyNumberFormat="1" applyFont="1" applyFill="1" applyBorder="1" applyAlignment="1">
      <alignment/>
    </xf>
    <xf numFmtId="173" fontId="13" fillId="46" borderId="17" xfId="0" applyNumberFormat="1" applyFont="1" applyFill="1" applyBorder="1" applyAlignment="1">
      <alignment/>
    </xf>
    <xf numFmtId="173" fontId="13" fillId="46" borderId="14" xfId="0" applyNumberFormat="1" applyFont="1" applyFill="1" applyBorder="1" applyAlignment="1">
      <alignment/>
    </xf>
    <xf numFmtId="0" fontId="13" fillId="46" borderId="0" xfId="0" applyFont="1" applyFill="1" applyBorder="1" applyAlignment="1">
      <alignment/>
    </xf>
    <xf numFmtId="173" fontId="13" fillId="46" borderId="15" xfId="0" applyNumberFormat="1" applyFont="1" applyFill="1" applyBorder="1" applyAlignment="1">
      <alignment/>
    </xf>
    <xf numFmtId="1" fontId="13" fillId="46" borderId="14" xfId="0" applyNumberFormat="1" applyFont="1" applyFill="1" applyBorder="1" applyAlignment="1">
      <alignment/>
    </xf>
    <xf numFmtId="10" fontId="13" fillId="46" borderId="14" xfId="0" applyNumberFormat="1" applyFont="1" applyFill="1" applyBorder="1" applyAlignment="1">
      <alignment/>
    </xf>
    <xf numFmtId="10" fontId="13" fillId="46" borderId="30" xfId="0" applyNumberFormat="1" applyFont="1" applyFill="1" applyBorder="1" applyAlignment="1">
      <alignment/>
    </xf>
    <xf numFmtId="0" fontId="13" fillId="46" borderId="18" xfId="0" applyFont="1" applyFill="1" applyBorder="1" applyAlignment="1">
      <alignment/>
    </xf>
    <xf numFmtId="0" fontId="13" fillId="46" borderId="31" xfId="0" applyFont="1" applyFill="1" applyBorder="1" applyAlignment="1">
      <alignment/>
    </xf>
    <xf numFmtId="0" fontId="0" fillId="0" borderId="21" xfId="0" applyBorder="1" applyAlignment="1">
      <alignment/>
    </xf>
    <xf numFmtId="0" fontId="2" fillId="0" borderId="25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10" fontId="0" fillId="0" borderId="18" xfId="0" applyNumberFormat="1" applyBorder="1" applyAlignment="1">
      <alignment/>
    </xf>
    <xf numFmtId="0" fontId="0" fillId="0" borderId="31" xfId="0" applyBorder="1" applyAlignment="1">
      <alignment/>
    </xf>
    <xf numFmtId="173" fontId="0" fillId="0" borderId="0" xfId="0" applyNumberFormat="1" applyFont="1" applyAlignment="1">
      <alignment/>
    </xf>
    <xf numFmtId="1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76" fontId="16" fillId="38" borderId="10" xfId="0" applyNumberFormat="1" applyFont="1" applyFill="1" applyBorder="1" applyAlignment="1">
      <alignment horizontal="center"/>
    </xf>
    <xf numFmtId="173" fontId="13" fillId="46" borderId="56" xfId="0" applyNumberFormat="1" applyFont="1" applyFill="1" applyBorder="1" applyAlignment="1">
      <alignment/>
    </xf>
    <xf numFmtId="177" fontId="13" fillId="46" borderId="28" xfId="0" applyNumberFormat="1" applyFont="1" applyFill="1" applyBorder="1" applyAlignment="1">
      <alignment/>
    </xf>
    <xf numFmtId="176" fontId="13" fillId="46" borderId="57" xfId="0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8" fillId="38" borderId="11" xfId="0" applyFont="1" applyFill="1" applyBorder="1" applyAlignment="1">
      <alignment/>
    </xf>
    <xf numFmtId="0" fontId="0" fillId="38" borderId="12" xfId="0" applyFill="1" applyBorder="1" applyAlignment="1">
      <alignment/>
    </xf>
    <xf numFmtId="173" fontId="16" fillId="38" borderId="10" xfId="0" applyNumberFormat="1" applyFont="1" applyFill="1" applyBorder="1" applyAlignment="1">
      <alignment horizontal="center"/>
    </xf>
    <xf numFmtId="0" fontId="8" fillId="38" borderId="11" xfId="0" applyFont="1" applyFill="1" applyBorder="1" applyAlignment="1">
      <alignment horizontal="left"/>
    </xf>
    <xf numFmtId="0" fontId="16" fillId="0" borderId="14" xfId="0" applyFont="1" applyBorder="1" applyAlignment="1">
      <alignment/>
    </xf>
    <xf numFmtId="10" fontId="16" fillId="0" borderId="0" xfId="0" applyNumberFormat="1" applyFont="1" applyBorder="1" applyAlignment="1">
      <alignment/>
    </xf>
    <xf numFmtId="0" fontId="16" fillId="0" borderId="30" xfId="0" applyFont="1" applyBorder="1" applyAlignment="1">
      <alignment/>
    </xf>
    <xf numFmtId="10" fontId="16" fillId="0" borderId="18" xfId="0" applyNumberFormat="1" applyFont="1" applyBorder="1" applyAlignment="1">
      <alignment/>
    </xf>
    <xf numFmtId="173" fontId="16" fillId="0" borderId="15" xfId="0" applyNumberFormat="1" applyFont="1" applyBorder="1" applyAlignment="1">
      <alignment horizontal="center"/>
    </xf>
    <xf numFmtId="173" fontId="16" fillId="0" borderId="31" xfId="0" applyNumberFormat="1" applyFont="1" applyBorder="1" applyAlignment="1">
      <alignment horizontal="center"/>
    </xf>
    <xf numFmtId="10" fontId="16" fillId="38" borderId="11" xfId="0" applyNumberFormat="1" applyFont="1" applyFill="1" applyBorder="1" applyAlignment="1">
      <alignment/>
    </xf>
    <xf numFmtId="173" fontId="16" fillId="38" borderId="12" xfId="0" applyNumberFormat="1" applyFont="1" applyFill="1" applyBorder="1" applyAlignment="1">
      <alignment horizontal="center"/>
    </xf>
    <xf numFmtId="173" fontId="2" fillId="0" borderId="25" xfId="0" applyNumberFormat="1" applyFont="1" applyFill="1" applyBorder="1" applyAlignment="1">
      <alignment horizontal="center"/>
    </xf>
    <xf numFmtId="0" fontId="0" fillId="39" borderId="58" xfId="0" applyFont="1" applyFill="1" applyBorder="1" applyAlignment="1">
      <alignment horizontal="center"/>
    </xf>
    <xf numFmtId="9" fontId="3" fillId="0" borderId="47" xfId="0" applyNumberFormat="1" applyFont="1" applyFill="1" applyBorder="1" applyAlignment="1">
      <alignment/>
    </xf>
    <xf numFmtId="9" fontId="3" fillId="39" borderId="47" xfId="0" applyNumberFormat="1" applyFont="1" applyFill="1" applyBorder="1" applyAlignment="1">
      <alignment/>
    </xf>
    <xf numFmtId="173" fontId="2" fillId="40" borderId="47" xfId="0" applyNumberFormat="1" applyFont="1" applyFill="1" applyBorder="1" applyAlignment="1">
      <alignment horizontal="center"/>
    </xf>
    <xf numFmtId="0" fontId="3" fillId="39" borderId="10" xfId="0" applyFont="1" applyFill="1" applyBorder="1" applyAlignment="1">
      <alignment/>
    </xf>
    <xf numFmtId="0" fontId="8" fillId="39" borderId="25" xfId="0" applyFont="1" applyFill="1" applyBorder="1" applyAlignment="1">
      <alignment/>
    </xf>
    <xf numFmtId="0" fontId="8" fillId="39" borderId="40" xfId="0" applyFont="1" applyFill="1" applyBorder="1" applyAlignment="1">
      <alignment/>
    </xf>
    <xf numFmtId="0" fontId="17" fillId="0" borderId="0" xfId="0" applyFont="1" applyBorder="1" applyAlignment="1">
      <alignment/>
    </xf>
    <xf numFmtId="3" fontId="15" fillId="47" borderId="10" xfId="0" applyNumberFormat="1" applyFont="1" applyFill="1" applyBorder="1" applyAlignment="1">
      <alignment/>
    </xf>
    <xf numFmtId="3" fontId="15" fillId="47" borderId="25" xfId="0" applyNumberFormat="1" applyFont="1" applyFill="1" applyBorder="1" applyAlignment="1">
      <alignment horizontal="center"/>
    </xf>
    <xf numFmtId="173" fontId="15" fillId="47" borderId="19" xfId="0" applyNumberFormat="1" applyFont="1" applyFill="1" applyBorder="1" applyAlignment="1">
      <alignment/>
    </xf>
    <xf numFmtId="173" fontId="15" fillId="47" borderId="21" xfId="0" applyNumberFormat="1" applyFont="1" applyFill="1" applyBorder="1" applyAlignment="1">
      <alignment/>
    </xf>
    <xf numFmtId="176" fontId="15" fillId="0" borderId="15" xfId="0" applyNumberFormat="1" applyFont="1" applyBorder="1" applyAlignment="1">
      <alignment horizontal="center"/>
    </xf>
    <xf numFmtId="176" fontId="15" fillId="47" borderId="25" xfId="0" applyNumberFormat="1" applyFont="1" applyFill="1" applyBorder="1" applyAlignment="1">
      <alignment horizontal="center"/>
    </xf>
    <xf numFmtId="182" fontId="15" fillId="38" borderId="25" xfId="0" applyNumberFormat="1" applyFont="1" applyFill="1" applyBorder="1" applyAlignment="1">
      <alignment horizontal="center"/>
    </xf>
    <xf numFmtId="0" fontId="15" fillId="38" borderId="10" xfId="0" applyFont="1" applyFill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46" borderId="13" xfId="0" applyNumberFormat="1" applyFont="1" applyFill="1" applyBorder="1" applyAlignment="1">
      <alignment/>
    </xf>
    <xf numFmtId="177" fontId="2" fillId="46" borderId="14" xfId="0" applyNumberFormat="1" applyFont="1" applyFill="1" applyBorder="1" applyAlignment="1">
      <alignment/>
    </xf>
    <xf numFmtId="177" fontId="2" fillId="46" borderId="30" xfId="0" applyNumberFormat="1" applyFont="1" applyFill="1" applyBorder="1" applyAlignment="1">
      <alignment/>
    </xf>
    <xf numFmtId="10" fontId="2" fillId="0" borderId="10" xfId="0" applyNumberFormat="1" applyFont="1" applyFill="1" applyBorder="1" applyAlignment="1">
      <alignment/>
    </xf>
    <xf numFmtId="0" fontId="2" fillId="46" borderId="16" xfId="0" applyFont="1" applyFill="1" applyBorder="1" applyAlignment="1">
      <alignment/>
    </xf>
    <xf numFmtId="0" fontId="15" fillId="48" borderId="25" xfId="0" applyFont="1" applyFill="1" applyBorder="1" applyAlignment="1">
      <alignment horizontal="center"/>
    </xf>
    <xf numFmtId="177" fontId="2" fillId="0" borderId="25" xfId="0" applyNumberFormat="1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173" fontId="2" fillId="0" borderId="22" xfId="0" applyNumberFormat="1" applyFont="1" applyFill="1" applyBorder="1" applyAlignment="1">
      <alignment/>
    </xf>
    <xf numFmtId="9" fontId="3" fillId="0" borderId="15" xfId="0" applyNumberFormat="1" applyFont="1" applyFill="1" applyBorder="1" applyAlignment="1">
      <alignment horizontal="center"/>
    </xf>
    <xf numFmtId="0" fontId="0" fillId="40" borderId="14" xfId="0" applyFill="1" applyBorder="1" applyAlignment="1">
      <alignment/>
    </xf>
    <xf numFmtId="0" fontId="0" fillId="40" borderId="0" xfId="0" applyFill="1" applyBorder="1" applyAlignment="1">
      <alignment horizontal="center"/>
    </xf>
    <xf numFmtId="0" fontId="0" fillId="40" borderId="16" xfId="0" applyFill="1" applyBorder="1" applyAlignment="1">
      <alignment/>
    </xf>
    <xf numFmtId="0" fontId="0" fillId="40" borderId="0" xfId="0" applyFill="1" applyBorder="1" applyAlignment="1">
      <alignment/>
    </xf>
    <xf numFmtId="3" fontId="0" fillId="40" borderId="0" xfId="0" applyNumberFormat="1" applyFill="1" applyBorder="1" applyAlignment="1">
      <alignment/>
    </xf>
    <xf numFmtId="0" fontId="0" fillId="40" borderId="18" xfId="0" applyFill="1" applyBorder="1" applyAlignment="1">
      <alignment/>
    </xf>
    <xf numFmtId="0" fontId="0" fillId="40" borderId="18" xfId="0" applyFill="1" applyBorder="1" applyAlignment="1">
      <alignment horizontal="center"/>
    </xf>
    <xf numFmtId="3" fontId="4" fillId="40" borderId="0" xfId="0" applyNumberFormat="1" applyFont="1" applyFill="1" applyBorder="1" applyAlignment="1">
      <alignment/>
    </xf>
    <xf numFmtId="3" fontId="0" fillId="40" borderId="0" xfId="0" applyNumberFormat="1" applyFill="1" applyBorder="1" applyAlignment="1">
      <alignment horizontal="center"/>
    </xf>
    <xf numFmtId="0" fontId="0" fillId="40" borderId="0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60" xfId="0" applyFont="1" applyBorder="1" applyAlignment="1">
      <alignment/>
    </xf>
    <xf numFmtId="0" fontId="0" fillId="0" borderId="45" xfId="0" applyFont="1" applyBorder="1" applyAlignment="1">
      <alignment/>
    </xf>
    <xf numFmtId="0" fontId="2" fillId="9" borderId="51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51" xfId="0" applyFont="1" applyBorder="1" applyAlignment="1">
      <alignment/>
    </xf>
    <xf numFmtId="0" fontId="3" fillId="0" borderId="49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11" borderId="42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5" fillId="0" borderId="39" xfId="0" applyFont="1" applyBorder="1" applyAlignment="1">
      <alignment horizontal="center"/>
    </xf>
    <xf numFmtId="3" fontId="15" fillId="0" borderId="36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5" fillId="0" borderId="36" xfId="0" applyFont="1" applyBorder="1" applyAlignment="1">
      <alignment/>
    </xf>
    <xf numFmtId="0" fontId="15" fillId="11" borderId="24" xfId="0" applyFont="1" applyFill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60" xfId="0" applyFont="1" applyFill="1" applyBorder="1" applyAlignment="1">
      <alignment/>
    </xf>
    <xf numFmtId="0" fontId="15" fillId="11" borderId="51" xfId="0" applyFont="1" applyFill="1" applyBorder="1" applyAlignment="1">
      <alignment horizontal="center"/>
    </xf>
    <xf numFmtId="3" fontId="15" fillId="11" borderId="49" xfId="0" applyNumberFormat="1" applyFont="1" applyFill="1" applyBorder="1" applyAlignment="1">
      <alignment horizontal="center"/>
    </xf>
    <xf numFmtId="3" fontId="15" fillId="11" borderId="61" xfId="0" applyNumberFormat="1" applyFont="1" applyFill="1" applyBorder="1" applyAlignment="1">
      <alignment horizontal="center"/>
    </xf>
    <xf numFmtId="4" fontId="15" fillId="40" borderId="37" xfId="0" applyNumberFormat="1" applyFont="1" applyFill="1" applyBorder="1" applyAlignment="1">
      <alignment horizontal="center"/>
    </xf>
    <xf numFmtId="0" fontId="4" fillId="40" borderId="13" xfId="0" applyFont="1" applyFill="1" applyBorder="1" applyAlignment="1">
      <alignment/>
    </xf>
    <xf numFmtId="0" fontId="49" fillId="29" borderId="16" xfId="48" applyBorder="1" applyAlignment="1">
      <alignment/>
    </xf>
    <xf numFmtId="3" fontId="0" fillId="40" borderId="14" xfId="0" applyNumberFormat="1" applyFill="1" applyBorder="1" applyAlignment="1">
      <alignment/>
    </xf>
    <xf numFmtId="0" fontId="0" fillId="0" borderId="15" xfId="0" applyFont="1" applyBorder="1" applyAlignment="1">
      <alignment/>
    </xf>
    <xf numFmtId="4" fontId="0" fillId="40" borderId="14" xfId="0" applyNumberFormat="1" applyFill="1" applyBorder="1" applyAlignment="1">
      <alignment/>
    </xf>
    <xf numFmtId="2" fontId="0" fillId="40" borderId="30" xfId="0" applyNumberFormat="1" applyFill="1" applyBorder="1" applyAlignment="1">
      <alignment/>
    </xf>
    <xf numFmtId="0" fontId="0" fillId="0" borderId="18" xfId="0" applyFont="1" applyBorder="1" applyAlignment="1">
      <alignment/>
    </xf>
    <xf numFmtId="173" fontId="61" fillId="17" borderId="61" xfId="24" applyNumberFormat="1" applyFont="1" applyFill="1" applyBorder="1" applyAlignment="1">
      <alignment/>
    </xf>
    <xf numFmtId="0" fontId="0" fillId="0" borderId="31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/>
    </xf>
    <xf numFmtId="175" fontId="0" fillId="0" borderId="59" xfId="0" applyNumberFormat="1" applyFont="1" applyBorder="1" applyAlignment="1">
      <alignment/>
    </xf>
    <xf numFmtId="173" fontId="2" fillId="17" borderId="60" xfId="0" applyNumberFormat="1" applyFont="1" applyFill="1" applyBorder="1" applyAlignment="1">
      <alignment/>
    </xf>
    <xf numFmtId="173" fontId="49" fillId="29" borderId="45" xfId="48" applyNumberFormat="1" applyBorder="1" applyAlignment="1">
      <alignment/>
    </xf>
    <xf numFmtId="0" fontId="0" fillId="0" borderId="51" xfId="0" applyFont="1" applyBorder="1" applyAlignment="1">
      <alignment/>
    </xf>
    <xf numFmtId="173" fontId="49" fillId="29" borderId="36" xfId="48" applyNumberFormat="1" applyBorder="1" applyAlignment="1">
      <alignment/>
    </xf>
    <xf numFmtId="0" fontId="0" fillId="0" borderId="49" xfId="0" applyFont="1" applyBorder="1" applyAlignment="1">
      <alignment/>
    </xf>
    <xf numFmtId="173" fontId="49" fillId="29" borderId="37" xfId="48" applyNumberFormat="1" applyBorder="1" applyAlignment="1">
      <alignment/>
    </xf>
    <xf numFmtId="177" fontId="2" fillId="33" borderId="25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5" fillId="0" borderId="63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0" fillId="11" borderId="13" xfId="0" applyFill="1" applyBorder="1" applyAlignment="1">
      <alignment/>
    </xf>
    <xf numFmtId="0" fontId="0" fillId="11" borderId="17" xfId="0" applyFill="1" applyBorder="1" applyAlignment="1">
      <alignment/>
    </xf>
    <xf numFmtId="0" fontId="0" fillId="11" borderId="14" xfId="0" applyFill="1" applyBorder="1" applyAlignment="1">
      <alignment/>
    </xf>
    <xf numFmtId="0" fontId="0" fillId="11" borderId="15" xfId="0" applyFill="1" applyBorder="1" applyAlignment="1">
      <alignment/>
    </xf>
    <xf numFmtId="0" fontId="0" fillId="11" borderId="14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3" fillId="11" borderId="14" xfId="0" applyFont="1" applyFill="1" applyBorder="1" applyAlignment="1">
      <alignment horizontal="left"/>
    </xf>
    <xf numFmtId="0" fontId="3" fillId="11" borderId="15" xfId="0" applyFont="1" applyFill="1" applyBorder="1" applyAlignment="1">
      <alignment horizontal="center"/>
    </xf>
    <xf numFmtId="0" fontId="0" fillId="11" borderId="30" xfId="0" applyFill="1" applyBorder="1" applyAlignment="1">
      <alignment horizontal="center"/>
    </xf>
    <xf numFmtId="0" fontId="0" fillId="11" borderId="31" xfId="0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3</xdr:col>
      <xdr:colOff>1209675</xdr:colOff>
      <xdr:row>3</xdr:row>
      <xdr:rowOff>0</xdr:rowOff>
    </xdr:to>
    <xdr:pic>
      <xdr:nvPicPr>
        <xdr:cNvPr id="1" name="Picture 2" descr="KMI Letterhead_revised_2010_reversed_white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4019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zoomScale="70" zoomScaleNormal="70" zoomScalePageLayoutView="75" workbookViewId="0" topLeftCell="E1">
      <selection activeCell="H5" sqref="H5"/>
    </sheetView>
  </sheetViews>
  <sheetFormatPr defaultColWidth="9.140625" defaultRowHeight="12.75"/>
  <cols>
    <col min="1" max="1" width="16.7109375" style="0" customWidth="1"/>
    <col min="2" max="2" width="13.57421875" style="0" customWidth="1"/>
    <col min="3" max="3" width="12.7109375" style="0" customWidth="1"/>
    <col min="4" max="4" width="19.421875" style="0" customWidth="1"/>
    <col min="5" max="5" width="19.140625" style="0" customWidth="1"/>
    <col min="6" max="6" width="9.57421875" style="0" customWidth="1"/>
    <col min="7" max="7" width="13.140625" style="0" customWidth="1"/>
    <col min="8" max="8" width="8.57421875" style="0" customWidth="1"/>
    <col min="9" max="9" width="7.421875" style="0" customWidth="1"/>
    <col min="10" max="10" width="22.140625" style="0" customWidth="1"/>
    <col min="11" max="11" width="13.00390625" style="0" customWidth="1"/>
    <col min="12" max="13" width="11.421875" style="0" customWidth="1"/>
    <col min="14" max="14" width="14.7109375" style="34" customWidth="1"/>
    <col min="15" max="15" width="3.140625" style="0" hidden="1" customWidth="1"/>
    <col min="16" max="16" width="2.140625" style="0" customWidth="1"/>
    <col min="17" max="17" width="6.8515625" style="0" customWidth="1"/>
    <col min="18" max="18" width="13.140625" style="0" customWidth="1"/>
    <col min="19" max="19" width="7.57421875" style="0" customWidth="1"/>
    <col min="20" max="20" width="1.1484375" style="0" customWidth="1"/>
    <col min="21" max="21" width="19.28125" style="0" customWidth="1"/>
    <col min="22" max="22" width="15.140625" style="0" customWidth="1"/>
    <col min="23" max="23" width="18.140625" style="0" customWidth="1"/>
    <col min="24" max="24" width="9.57421875" style="34" customWidth="1"/>
    <col min="25" max="25" width="13.28125" style="0" customWidth="1"/>
    <col min="26" max="26" width="1.7109375" style="0" customWidth="1"/>
    <col min="27" max="27" width="2.00390625" style="0" customWidth="1"/>
  </cols>
  <sheetData>
    <row r="1" spans="1:11" ht="20.25">
      <c r="A1" s="357"/>
      <c r="B1" s="356"/>
      <c r="C1" s="33"/>
      <c r="E1" s="357" t="s">
        <v>184</v>
      </c>
      <c r="F1" s="358" t="s">
        <v>193</v>
      </c>
      <c r="H1" s="369" t="s">
        <v>192</v>
      </c>
      <c r="K1" s="207" t="s">
        <v>188</v>
      </c>
    </row>
    <row r="2" spans="1:7" ht="9" customHeight="1" thickBot="1">
      <c r="A2" s="33"/>
      <c r="B2" s="33"/>
      <c r="C2" s="33"/>
      <c r="E2" s="33"/>
      <c r="F2" s="33"/>
      <c r="G2" s="33"/>
    </row>
    <row r="3" spans="5:24" ht="18" customHeight="1" thickBot="1">
      <c r="E3" s="221" t="s">
        <v>187</v>
      </c>
      <c r="G3" s="33"/>
      <c r="J3" s="15" t="s">
        <v>16</v>
      </c>
      <c r="K3" s="20"/>
      <c r="L3" s="20"/>
      <c r="M3" s="21"/>
      <c r="N3" s="60" t="s">
        <v>95</v>
      </c>
      <c r="Q3" s="42" t="s">
        <v>1</v>
      </c>
      <c r="S3" s="205" t="s">
        <v>104</v>
      </c>
      <c r="T3" s="79"/>
      <c r="U3" s="204" t="s">
        <v>163</v>
      </c>
      <c r="V3" s="59">
        <f>V29/V26</f>
        <v>1.3302279274505187</v>
      </c>
      <c r="W3" s="230" t="s">
        <v>165</v>
      </c>
      <c r="X3" s="93" t="s">
        <v>114</v>
      </c>
    </row>
    <row r="4" spans="1:24" ht="16.5" thickBot="1">
      <c r="A4" s="5" t="s">
        <v>101</v>
      </c>
      <c r="B4" s="71"/>
      <c r="C4" s="69" t="s">
        <v>1</v>
      </c>
      <c r="D4" t="s">
        <v>45</v>
      </c>
      <c r="J4" s="16" t="s">
        <v>43</v>
      </c>
      <c r="K4" s="17"/>
      <c r="L4" s="17"/>
      <c r="M4" s="18"/>
      <c r="N4" s="82">
        <f>B17</f>
        <v>273</v>
      </c>
      <c r="R4" s="149">
        <f>D40</f>
        <v>32994000</v>
      </c>
      <c r="S4" s="220">
        <v>7</v>
      </c>
      <c r="T4" s="133"/>
      <c r="U4" s="219">
        <v>1725000</v>
      </c>
      <c r="V4" s="72">
        <f>V21/V26</f>
        <v>0.3302279274505186</v>
      </c>
      <c r="W4" s="122" t="s">
        <v>158</v>
      </c>
      <c r="X4" s="121" t="s">
        <v>115</v>
      </c>
    </row>
    <row r="5" spans="1:24" ht="13.5" thickBot="1">
      <c r="A5" s="42" t="s">
        <v>183</v>
      </c>
      <c r="D5" s="4" t="s">
        <v>1</v>
      </c>
      <c r="E5" s="4" t="s">
        <v>1</v>
      </c>
      <c r="F5" s="48"/>
      <c r="J5" s="16" t="s">
        <v>42</v>
      </c>
      <c r="K5" s="17"/>
      <c r="L5" s="17"/>
      <c r="M5" s="18"/>
      <c r="N5" s="81" t="str">
        <f>B18</f>
        <v>max 275</v>
      </c>
      <c r="R5" s="148">
        <f>K42</f>
        <v>0.028181582988344982</v>
      </c>
      <c r="S5" s="244">
        <v>0.04</v>
      </c>
      <c r="T5" s="134">
        <v>0.625</v>
      </c>
      <c r="U5" s="87" t="s">
        <v>99</v>
      </c>
      <c r="V5" s="73">
        <f aca="true" t="shared" si="0" ref="V5:V10">W5*X5</f>
        <v>246428.57142857142</v>
      </c>
      <c r="W5" s="91">
        <f>U4/S4</f>
        <v>246428.57142857142</v>
      </c>
      <c r="X5" s="199">
        <v>1</v>
      </c>
    </row>
    <row r="6" spans="2:24" ht="19.5" thickBot="1">
      <c r="B6" t="s">
        <v>9</v>
      </c>
      <c r="D6" s="184" t="s">
        <v>86</v>
      </c>
      <c r="E6" s="185"/>
      <c r="F6" s="185"/>
      <c r="G6" s="183"/>
      <c r="J6" s="16" t="s">
        <v>1</v>
      </c>
      <c r="K6" s="17"/>
      <c r="L6" s="17"/>
      <c r="M6" s="18"/>
      <c r="N6" s="80" t="s">
        <v>1</v>
      </c>
      <c r="Q6" s="137"/>
      <c r="R6" s="143"/>
      <c r="S6" s="140"/>
      <c r="T6" s="134"/>
      <c r="U6" s="88" t="s">
        <v>108</v>
      </c>
      <c r="V6" s="74">
        <v>2000</v>
      </c>
      <c r="W6" s="217">
        <v>1000</v>
      </c>
      <c r="X6" s="199">
        <v>1</v>
      </c>
    </row>
    <row r="7" spans="5:24" ht="15.75">
      <c r="E7" s="2" t="s">
        <v>3</v>
      </c>
      <c r="F7" t="s">
        <v>4</v>
      </c>
      <c r="G7" t="s">
        <v>6</v>
      </c>
      <c r="H7" t="s">
        <v>8</v>
      </c>
      <c r="I7" s="4" t="s">
        <v>33</v>
      </c>
      <c r="J7" s="16" t="s">
        <v>18</v>
      </c>
      <c r="K7" s="166">
        <v>70</v>
      </c>
      <c r="L7" s="99" t="s">
        <v>119</v>
      </c>
      <c r="M7" s="18"/>
      <c r="N7" s="96" t="s">
        <v>105</v>
      </c>
      <c r="O7" s="31"/>
      <c r="P7" s="33"/>
      <c r="Q7" s="138" t="s">
        <v>1</v>
      </c>
      <c r="R7" s="145" t="s">
        <v>132</v>
      </c>
      <c r="S7" s="141" t="s">
        <v>1</v>
      </c>
      <c r="T7" s="134"/>
      <c r="U7" s="88" t="s">
        <v>124</v>
      </c>
      <c r="V7" s="74">
        <f t="shared" si="0"/>
        <v>5000</v>
      </c>
      <c r="W7" s="217">
        <v>5000</v>
      </c>
      <c r="X7" s="199">
        <v>1</v>
      </c>
    </row>
    <row r="8" spans="1:24" ht="16.5" thickBot="1">
      <c r="A8" t="s">
        <v>10</v>
      </c>
      <c r="B8" s="4">
        <f>K7*K8</f>
        <v>350</v>
      </c>
      <c r="C8" s="7" t="s">
        <v>1</v>
      </c>
      <c r="I8" s="4"/>
      <c r="J8" s="16" t="s">
        <v>17</v>
      </c>
      <c r="K8" s="167">
        <v>5</v>
      </c>
      <c r="L8" s="99" t="s">
        <v>120</v>
      </c>
      <c r="M8" s="18"/>
      <c r="N8" s="97" t="s">
        <v>106</v>
      </c>
      <c r="O8" s="33"/>
      <c r="P8" s="33"/>
      <c r="Q8" s="138" t="s">
        <v>1</v>
      </c>
      <c r="R8" s="146" t="s">
        <v>133</v>
      </c>
      <c r="S8" s="141" t="s">
        <v>1</v>
      </c>
      <c r="T8" s="134"/>
      <c r="U8" s="88" t="s">
        <v>100</v>
      </c>
      <c r="V8" s="74">
        <f t="shared" si="0"/>
        <v>2000</v>
      </c>
      <c r="W8" s="217">
        <v>2000</v>
      </c>
      <c r="X8" s="199">
        <v>1</v>
      </c>
    </row>
    <row r="9" spans="1:28" ht="16.5" thickBot="1">
      <c r="A9" t="s">
        <v>12</v>
      </c>
      <c r="B9" s="1">
        <f>K9</f>
        <v>13</v>
      </c>
      <c r="C9" s="1"/>
      <c r="D9" t="s">
        <v>9</v>
      </c>
      <c r="E9" s="1">
        <f>B13*F11</f>
        <v>600.6</v>
      </c>
      <c r="F9">
        <v>0.45</v>
      </c>
      <c r="G9" s="8">
        <f>H9-C24</f>
        <v>37</v>
      </c>
      <c r="H9">
        <v>212</v>
      </c>
      <c r="I9" s="4">
        <v>100</v>
      </c>
      <c r="J9" s="16" t="s">
        <v>30</v>
      </c>
      <c r="K9" s="168">
        <v>13</v>
      </c>
      <c r="L9" s="68" t="s">
        <v>121</v>
      </c>
      <c r="M9" s="100" t="s">
        <v>130</v>
      </c>
      <c r="N9" s="97" t="s">
        <v>107</v>
      </c>
      <c r="O9" s="33"/>
      <c r="P9" s="33"/>
      <c r="Q9" s="138" t="s">
        <v>1</v>
      </c>
      <c r="R9" s="198">
        <v>1</v>
      </c>
      <c r="S9" s="141" t="s">
        <v>1</v>
      </c>
      <c r="T9" s="134"/>
      <c r="U9" s="88" t="s">
        <v>143</v>
      </c>
      <c r="V9" s="74">
        <f t="shared" si="0"/>
        <v>0</v>
      </c>
      <c r="W9" s="217">
        <v>0</v>
      </c>
      <c r="X9" s="199">
        <v>1</v>
      </c>
      <c r="Y9" t="s">
        <v>1</v>
      </c>
      <c r="AB9" s="261"/>
    </row>
    <row r="10" spans="1:24" ht="16.5" thickBot="1">
      <c r="A10" t="s">
        <v>11</v>
      </c>
      <c r="B10">
        <v>60</v>
      </c>
      <c r="E10">
        <v>2</v>
      </c>
      <c r="I10" s="4"/>
      <c r="J10" s="16" t="s">
        <v>35</v>
      </c>
      <c r="K10" s="19">
        <v>75</v>
      </c>
      <c r="L10" s="17"/>
      <c r="M10" s="18"/>
      <c r="N10" s="97" t="s">
        <v>109</v>
      </c>
      <c r="O10" s="55"/>
      <c r="P10" s="55"/>
      <c r="Q10" s="139" t="s">
        <v>1</v>
      </c>
      <c r="R10" s="144"/>
      <c r="S10" s="142" t="s">
        <v>1</v>
      </c>
      <c r="T10" s="134"/>
      <c r="U10" s="88" t="s">
        <v>117</v>
      </c>
      <c r="V10" s="74">
        <f t="shared" si="0"/>
        <v>0</v>
      </c>
      <c r="W10" s="217">
        <v>0</v>
      </c>
      <c r="X10" s="199">
        <v>1</v>
      </c>
    </row>
    <row r="11" spans="1:25" ht="16.5" thickBot="1">
      <c r="A11" t="s">
        <v>13</v>
      </c>
      <c r="B11" s="3">
        <v>0.0022</v>
      </c>
      <c r="C11" s="3"/>
      <c r="D11" t="s">
        <v>27</v>
      </c>
      <c r="E11" s="1">
        <f>E10*E9</f>
        <v>1201.2</v>
      </c>
      <c r="F11">
        <v>1</v>
      </c>
      <c r="G11" s="8">
        <f>H11-C24</f>
        <v>37</v>
      </c>
      <c r="H11">
        <v>212</v>
      </c>
      <c r="I11" s="4">
        <v>100</v>
      </c>
      <c r="J11" s="16" t="s">
        <v>36</v>
      </c>
      <c r="K11" s="19">
        <v>175</v>
      </c>
      <c r="L11" s="17" t="s">
        <v>62</v>
      </c>
      <c r="M11" s="18"/>
      <c r="N11" s="98" t="s">
        <v>134</v>
      </c>
      <c r="O11" s="56"/>
      <c r="P11" s="33"/>
      <c r="Q11" s="33" t="s">
        <v>1</v>
      </c>
      <c r="R11" s="33" t="s">
        <v>1</v>
      </c>
      <c r="S11" s="33" t="s">
        <v>1</v>
      </c>
      <c r="T11" s="134"/>
      <c r="U11" s="88" t="s">
        <v>159</v>
      </c>
      <c r="V11" s="86">
        <f>W11*X11</f>
        <v>0</v>
      </c>
      <c r="W11" s="217">
        <v>0</v>
      </c>
      <c r="X11" s="199">
        <v>1</v>
      </c>
      <c r="Y11" t="s">
        <v>1</v>
      </c>
    </row>
    <row r="12" spans="2:28" ht="16.5" thickBot="1">
      <c r="B12" s="1">
        <v>1000</v>
      </c>
      <c r="C12" s="1"/>
      <c r="E12" s="1"/>
      <c r="G12" s="1"/>
      <c r="I12" s="4"/>
      <c r="J12" s="16" t="s">
        <v>78</v>
      </c>
      <c r="K12" s="19">
        <v>5</v>
      </c>
      <c r="L12" s="17"/>
      <c r="M12" s="18"/>
      <c r="N12" s="54" t="s">
        <v>1</v>
      </c>
      <c r="Q12" s="33"/>
      <c r="R12" s="78" t="s">
        <v>1</v>
      </c>
      <c r="S12" s="19" t="s">
        <v>1</v>
      </c>
      <c r="T12" s="134"/>
      <c r="U12" s="88" t="s">
        <v>103</v>
      </c>
      <c r="V12" s="86">
        <f aca="true" t="shared" si="1" ref="V12:V20">W12*X12</f>
        <v>0</v>
      </c>
      <c r="W12" s="217">
        <v>0</v>
      </c>
      <c r="X12" s="199">
        <v>1</v>
      </c>
      <c r="Z12">
        <v>4</v>
      </c>
      <c r="AA12">
        <v>60</v>
      </c>
      <c r="AB12" s="6"/>
    </row>
    <row r="13" spans="1:28" ht="16.5" thickBot="1">
      <c r="A13" t="s">
        <v>14</v>
      </c>
      <c r="B13" s="1">
        <f>B8*B9*B10*B11</f>
        <v>600.6</v>
      </c>
      <c r="C13" s="1"/>
      <c r="D13" t="s">
        <v>2</v>
      </c>
      <c r="E13" s="1">
        <f>E9*E10</f>
        <v>1201.2</v>
      </c>
      <c r="G13" s="51">
        <v>0.94</v>
      </c>
      <c r="H13">
        <v>970</v>
      </c>
      <c r="I13" s="4">
        <v>0</v>
      </c>
      <c r="J13" s="22" t="s">
        <v>41</v>
      </c>
      <c r="K13" s="23"/>
      <c r="L13" s="23"/>
      <c r="M13" s="24"/>
      <c r="Q13" s="33" t="s">
        <v>1</v>
      </c>
      <c r="R13" s="107" t="s">
        <v>1</v>
      </c>
      <c r="S13" s="19" t="s">
        <v>1</v>
      </c>
      <c r="T13" s="134"/>
      <c r="U13" s="88" t="s">
        <v>123</v>
      </c>
      <c r="V13" s="126">
        <f t="shared" si="1"/>
        <v>0</v>
      </c>
      <c r="W13" s="217">
        <v>0</v>
      </c>
      <c r="X13" s="199">
        <v>1</v>
      </c>
      <c r="Z13">
        <v>5</v>
      </c>
      <c r="AA13">
        <v>50</v>
      </c>
      <c r="AB13" s="6"/>
    </row>
    <row r="14" spans="9:27" ht="16.5" thickBot="1">
      <c r="I14" s="4"/>
      <c r="L14" s="179" t="s">
        <v>19</v>
      </c>
      <c r="M14" s="5" t="s">
        <v>20</v>
      </c>
      <c r="N14" s="37"/>
      <c r="Q14" s="57" t="s">
        <v>1</v>
      </c>
      <c r="R14" s="77" t="s">
        <v>1</v>
      </c>
      <c r="T14" s="135"/>
      <c r="U14" s="131" t="s">
        <v>141</v>
      </c>
      <c r="V14" s="132">
        <f>U4*T5*S5</f>
        <v>43125</v>
      </c>
      <c r="W14" s="308">
        <f>V14</f>
        <v>43125</v>
      </c>
      <c r="X14" s="309">
        <v>1</v>
      </c>
      <c r="Z14">
        <v>6</v>
      </c>
      <c r="AA14">
        <v>43</v>
      </c>
    </row>
    <row r="15" spans="1:24" ht="16.5" thickBot="1">
      <c r="A15" t="s">
        <v>1</v>
      </c>
      <c r="B15" s="1"/>
      <c r="C15" s="44" t="s">
        <v>1</v>
      </c>
      <c r="D15" s="13" t="s">
        <v>31</v>
      </c>
      <c r="E15" s="14">
        <f>A35*B35*C35</f>
        <v>20412</v>
      </c>
      <c r="F15">
        <v>0.24</v>
      </c>
      <c r="G15" s="8">
        <f>H15-C23-I15</f>
        <v>75</v>
      </c>
      <c r="H15">
        <v>300</v>
      </c>
      <c r="I15" s="27">
        <v>150</v>
      </c>
      <c r="J15" s="28" t="s">
        <v>63</v>
      </c>
      <c r="K15" t="s">
        <v>67</v>
      </c>
      <c r="L15" s="152"/>
      <c r="N15" s="38"/>
      <c r="Q15" s="33" t="s">
        <v>1</v>
      </c>
      <c r="R15" s="77" t="s">
        <v>1</v>
      </c>
      <c r="U15" s="88" t="s">
        <v>135</v>
      </c>
      <c r="V15" s="74">
        <f t="shared" si="1"/>
        <v>0</v>
      </c>
      <c r="W15" s="217">
        <v>0</v>
      </c>
      <c r="X15" s="199">
        <v>1</v>
      </c>
    </row>
    <row r="16" spans="1:24" ht="16.5" thickBot="1">
      <c r="A16" s="47"/>
      <c r="B16" s="222" t="s">
        <v>50</v>
      </c>
      <c r="C16" s="222" t="s">
        <v>75</v>
      </c>
      <c r="E16" s="1"/>
      <c r="G16" s="1"/>
      <c r="I16" s="4"/>
      <c r="J16" s="192" t="s">
        <v>40</v>
      </c>
      <c r="K16" s="45">
        <v>245</v>
      </c>
      <c r="L16" s="169">
        <v>0.1</v>
      </c>
      <c r="M16" s="151">
        <f>K16*L16</f>
        <v>24.5</v>
      </c>
      <c r="N16" s="153">
        <f>M16/M34</f>
        <v>0.22291335744515633</v>
      </c>
      <c r="Q16" s="33" t="s">
        <v>1</v>
      </c>
      <c r="R16" s="77" t="s">
        <v>1</v>
      </c>
      <c r="U16" s="88" t="s">
        <v>116</v>
      </c>
      <c r="V16" s="74">
        <f t="shared" si="1"/>
        <v>0</v>
      </c>
      <c r="W16" s="217">
        <v>0</v>
      </c>
      <c r="X16" s="199">
        <v>1</v>
      </c>
    </row>
    <row r="17" spans="1:24" ht="16.5" thickBot="1">
      <c r="A17" s="47" t="s">
        <v>74</v>
      </c>
      <c r="B17" s="223">
        <f>B8*B9*B10/B12</f>
        <v>273</v>
      </c>
      <c r="C17" s="224">
        <f>E9</f>
        <v>600.6</v>
      </c>
      <c r="D17" t="s">
        <v>28</v>
      </c>
      <c r="E17" s="1">
        <f>B23*K9</f>
        <v>780</v>
      </c>
      <c r="F17">
        <v>0.1</v>
      </c>
      <c r="G17" s="8">
        <f>H17-C23-I17</f>
        <v>137</v>
      </c>
      <c r="H17">
        <v>212</v>
      </c>
      <c r="I17" s="4">
        <v>0</v>
      </c>
      <c r="J17" s="188" t="s">
        <v>76</v>
      </c>
      <c r="K17" s="118">
        <v>18</v>
      </c>
      <c r="L17" s="170">
        <v>0</v>
      </c>
      <c r="M17" s="151">
        <f>L17*K17</f>
        <v>0</v>
      </c>
      <c r="N17" s="153">
        <f>M17/M34</f>
        <v>0</v>
      </c>
      <c r="Q17" s="33" t="s">
        <v>1</v>
      </c>
      <c r="R17" s="101" t="s">
        <v>132</v>
      </c>
      <c r="U17" s="88" t="s">
        <v>118</v>
      </c>
      <c r="V17" s="74">
        <f t="shared" si="1"/>
        <v>0</v>
      </c>
      <c r="W17" s="217">
        <v>0</v>
      </c>
      <c r="X17" s="199">
        <v>1</v>
      </c>
    </row>
    <row r="18" spans="1:24" ht="16.5" thickBot="1">
      <c r="A18">
        <v>2.2</v>
      </c>
      <c r="B18" s="221" t="s">
        <v>191</v>
      </c>
      <c r="C18">
        <v>0.18</v>
      </c>
      <c r="J18" s="189"/>
      <c r="K18" s="40"/>
      <c r="L18" s="171"/>
      <c r="M18" s="151"/>
      <c r="N18" s="153"/>
      <c r="Q18" s="33"/>
      <c r="R18" s="102" t="s">
        <v>111</v>
      </c>
      <c r="U18" s="88" t="s">
        <v>140</v>
      </c>
      <c r="V18" s="74">
        <f t="shared" si="1"/>
        <v>2500</v>
      </c>
      <c r="W18" s="217">
        <v>2500</v>
      </c>
      <c r="X18" s="199">
        <v>1</v>
      </c>
    </row>
    <row r="19" spans="2:24" ht="16.5" thickBot="1">
      <c r="B19" t="s">
        <v>1</v>
      </c>
      <c r="C19" t="s">
        <v>1</v>
      </c>
      <c r="E19" s="119" t="s">
        <v>151</v>
      </c>
      <c r="F19" s="180">
        <v>35.72</v>
      </c>
      <c r="G19">
        <v>2.2</v>
      </c>
      <c r="H19" t="s">
        <v>50</v>
      </c>
      <c r="I19" s="33">
        <f>E9/G19</f>
        <v>273</v>
      </c>
      <c r="J19" s="155" t="s">
        <v>59</v>
      </c>
      <c r="K19" s="116">
        <v>0.6</v>
      </c>
      <c r="L19" s="172">
        <f>M48</f>
        <v>0.25</v>
      </c>
      <c r="M19" s="151">
        <f>I19*K19*L19</f>
        <v>40.949999999999996</v>
      </c>
      <c r="N19" s="153">
        <f>M19/M34</f>
        <v>0.3725837545869041</v>
      </c>
      <c r="Q19" s="85" t="s">
        <v>110</v>
      </c>
      <c r="R19" s="197">
        <v>1000</v>
      </c>
      <c r="U19" s="88" t="s">
        <v>139</v>
      </c>
      <c r="V19" s="74">
        <f t="shared" si="1"/>
        <v>6000</v>
      </c>
      <c r="W19" s="217">
        <v>6000</v>
      </c>
      <c r="X19" s="199">
        <v>1</v>
      </c>
    </row>
    <row r="20" spans="1:24" ht="16.5" thickBot="1">
      <c r="A20" t="s">
        <v>79</v>
      </c>
      <c r="B20">
        <v>100</v>
      </c>
      <c r="C20">
        <f>B20-K12</f>
        <v>95</v>
      </c>
      <c r="D20">
        <f>C20/B20</f>
        <v>0.95</v>
      </c>
      <c r="E20" s="120" t="s">
        <v>152</v>
      </c>
      <c r="F20" s="186">
        <v>4500</v>
      </c>
      <c r="G20">
        <v>2.2</v>
      </c>
      <c r="H20" t="s">
        <v>50</v>
      </c>
      <c r="I20" s="33">
        <f>E9/G20</f>
        <v>273</v>
      </c>
      <c r="J20" s="190" t="s">
        <v>66</v>
      </c>
      <c r="K20" s="117">
        <v>0.4</v>
      </c>
      <c r="L20" s="172">
        <f>M49</f>
        <v>0.15</v>
      </c>
      <c r="M20" s="151">
        <f>I20*K20*L20</f>
        <v>16.38</v>
      </c>
      <c r="N20" s="153">
        <f>M20/M34</f>
        <v>0.14903350183476163</v>
      </c>
      <c r="Q20" s="33" t="s">
        <v>1</v>
      </c>
      <c r="R20" s="103" t="s">
        <v>112</v>
      </c>
      <c r="U20" s="88" t="s">
        <v>142</v>
      </c>
      <c r="V20" s="58">
        <f t="shared" si="1"/>
        <v>0</v>
      </c>
      <c r="W20" s="218">
        <v>0</v>
      </c>
      <c r="X20" s="199">
        <v>1</v>
      </c>
    </row>
    <row r="21" spans="1:24" ht="16.5" thickBot="1">
      <c r="A21">
        <v>0.75</v>
      </c>
      <c r="B21">
        <f>K12*A21</f>
        <v>3.75</v>
      </c>
      <c r="C21">
        <f>B20-B21</f>
        <v>96.25</v>
      </c>
      <c r="D21">
        <f>C21/B20</f>
        <v>0.9625</v>
      </c>
      <c r="E21" s="120" t="s">
        <v>153</v>
      </c>
      <c r="F21" s="181">
        <f>F20/F19</f>
        <v>125.979843225084</v>
      </c>
      <c r="J21" s="155"/>
      <c r="K21" s="116"/>
      <c r="L21" s="171"/>
      <c r="M21" s="151"/>
      <c r="N21" s="153"/>
      <c r="Q21" s="33" t="s">
        <v>1</v>
      </c>
      <c r="R21" s="77" t="s">
        <v>1</v>
      </c>
      <c r="U21" s="89" t="s">
        <v>91</v>
      </c>
      <c r="V21" s="75">
        <f>SUM(V5:V20)</f>
        <v>307053.5714285714</v>
      </c>
      <c r="W21" s="200">
        <f>SUM(W5:W20)</f>
        <v>306053.5714285714</v>
      </c>
      <c r="X21" s="76"/>
    </row>
    <row r="22" spans="1:23" ht="16.5" thickBot="1">
      <c r="A22" t="s">
        <v>22</v>
      </c>
      <c r="E22" s="113" t="s">
        <v>154</v>
      </c>
      <c r="F22" s="182">
        <f>F21*C36</f>
        <v>75.5879059350504</v>
      </c>
      <c r="G22" t="s">
        <v>7</v>
      </c>
      <c r="J22" s="190" t="s">
        <v>65</v>
      </c>
      <c r="K22" s="106">
        <v>3</v>
      </c>
      <c r="L22" s="173">
        <v>5</v>
      </c>
      <c r="M22" s="151">
        <f>L22*K22</f>
        <v>15</v>
      </c>
      <c r="N22" s="153">
        <f>M22/M34</f>
        <v>0.13647756578274878</v>
      </c>
      <c r="Q22" s="33" t="s">
        <v>1</v>
      </c>
      <c r="R22" s="77" t="s">
        <v>1</v>
      </c>
      <c r="U22" s="108" t="s">
        <v>146</v>
      </c>
      <c r="W22" s="6"/>
    </row>
    <row r="23" spans="1:23" ht="16.5" thickBot="1">
      <c r="A23" t="s">
        <v>29</v>
      </c>
      <c r="B23" s="1">
        <v>60</v>
      </c>
      <c r="C23">
        <f>F11*K10</f>
        <v>75</v>
      </c>
      <c r="D23" t="s">
        <v>32</v>
      </c>
      <c r="E23" t="s">
        <v>1</v>
      </c>
      <c r="I23" s="33">
        <v>35000</v>
      </c>
      <c r="J23" s="191" t="s">
        <v>136</v>
      </c>
      <c r="K23" s="115">
        <f>G34/I23</f>
        <v>40.42329548571428</v>
      </c>
      <c r="L23" s="174">
        <v>0</v>
      </c>
      <c r="M23" s="151">
        <f>K23*L23</f>
        <v>0</v>
      </c>
      <c r="N23" s="153">
        <f>M23/M34</f>
        <v>0</v>
      </c>
      <c r="Q23" s="33" t="s">
        <v>1</v>
      </c>
      <c r="R23" s="77" t="s">
        <v>1</v>
      </c>
      <c r="U23" s="147">
        <f>R4*R30</f>
        <v>2473753.4410920516</v>
      </c>
      <c r="W23" s="6"/>
    </row>
    <row r="24" spans="1:26" ht="18.75" thickBot="1">
      <c r="A24" t="s">
        <v>23</v>
      </c>
      <c r="B24">
        <v>360</v>
      </c>
      <c r="C24">
        <f>F11*K11</f>
        <v>175</v>
      </c>
      <c r="D24" t="s">
        <v>34</v>
      </c>
      <c r="E24" s="1" t="s">
        <v>1</v>
      </c>
      <c r="F24" t="s">
        <v>37</v>
      </c>
      <c r="G24" s="1">
        <f>E9*F9*G9</f>
        <v>9999.990000000002</v>
      </c>
      <c r="I24" s="33"/>
      <c r="J24" s="155" t="s">
        <v>137</v>
      </c>
      <c r="K24" s="111">
        <f>C17*C18</f>
        <v>108.108</v>
      </c>
      <c r="L24" s="175">
        <v>0.002</v>
      </c>
      <c r="M24" s="151">
        <f>L24*K24</f>
        <v>0.21621600000000002</v>
      </c>
      <c r="N24" s="153">
        <f>M24/M34</f>
        <v>0.001967242224218854</v>
      </c>
      <c r="Q24" s="207"/>
      <c r="R24" s="77" t="s">
        <v>1</v>
      </c>
      <c r="U24" s="83" t="s">
        <v>1</v>
      </c>
      <c r="W24" s="297" t="s">
        <v>180</v>
      </c>
      <c r="X24" s="279"/>
      <c r="Y24" s="280"/>
      <c r="Z24" s="34">
        <f>Y25/Y26</f>
        <v>0.5138390497448125</v>
      </c>
    </row>
    <row r="25" spans="1:26" ht="18.75" thickBot="1">
      <c r="A25" t="s">
        <v>24</v>
      </c>
      <c r="B25" s="1">
        <v>420</v>
      </c>
      <c r="I25" s="33"/>
      <c r="J25" s="190" t="s">
        <v>77</v>
      </c>
      <c r="K25" s="114"/>
      <c r="L25" s="171"/>
      <c r="M25" s="151"/>
      <c r="N25" s="153"/>
      <c r="Q25" s="30"/>
      <c r="R25" s="206" t="s">
        <v>1</v>
      </c>
      <c r="S25" s="31"/>
      <c r="T25" s="31"/>
      <c r="U25" s="214" t="s">
        <v>164</v>
      </c>
      <c r="V25" s="31"/>
      <c r="W25" s="273" t="s">
        <v>178</v>
      </c>
      <c r="X25" s="274"/>
      <c r="Y25" s="294">
        <f>R45</f>
        <v>0.07707585746172188</v>
      </c>
      <c r="Z25" s="34">
        <v>1</v>
      </c>
    </row>
    <row r="26" spans="1:25" ht="18.75" thickBot="1">
      <c r="A26" t="s">
        <v>25</v>
      </c>
      <c r="B26">
        <v>480</v>
      </c>
      <c r="C26" s="1"/>
      <c r="D26" s="370"/>
      <c r="E26" s="371"/>
      <c r="F26" t="s">
        <v>38</v>
      </c>
      <c r="G26" s="1" t="b">
        <f>A1=E11*F11*G11</f>
        <v>0</v>
      </c>
      <c r="I26" s="33">
        <v>1100</v>
      </c>
      <c r="J26" s="155" t="s">
        <v>15</v>
      </c>
      <c r="K26" s="111">
        <f>G34/I26</f>
        <v>1286.1957654545452</v>
      </c>
      <c r="L26" s="176">
        <v>0.01</v>
      </c>
      <c r="M26" s="151">
        <f>K26*L26</f>
        <v>12.861957654545451</v>
      </c>
      <c r="N26" s="153">
        <f>M26/M34</f>
        <v>0.1170245781262104</v>
      </c>
      <c r="O26" t="s">
        <v>1</v>
      </c>
      <c r="Q26" s="46" t="s">
        <v>115</v>
      </c>
      <c r="R26" s="194">
        <f>R19*R5</f>
        <v>28.18158298834498</v>
      </c>
      <c r="S26" s="122" t="s">
        <v>156</v>
      </c>
      <c r="T26" s="207"/>
      <c r="U26" s="84" t="s">
        <v>1</v>
      </c>
      <c r="V26" s="77">
        <f>R4*R5</f>
        <v>929823.1491174543</v>
      </c>
      <c r="W26" s="273" t="s">
        <v>179</v>
      </c>
      <c r="X26" s="274"/>
      <c r="Y26" s="295">
        <v>0.15</v>
      </c>
    </row>
    <row r="27" spans="1:25" ht="18.75" thickBot="1">
      <c r="A27" t="s">
        <v>26</v>
      </c>
      <c r="B27" s="1">
        <v>720</v>
      </c>
      <c r="D27" s="372"/>
      <c r="E27" s="373"/>
      <c r="I27" s="33"/>
      <c r="J27" s="156" t="s">
        <v>68</v>
      </c>
      <c r="K27" s="112"/>
      <c r="L27" s="171"/>
      <c r="M27" s="151" t="s">
        <v>1</v>
      </c>
      <c r="N27" s="153"/>
      <c r="Q27" s="46" t="s">
        <v>157</v>
      </c>
      <c r="R27" s="195">
        <f>V3</f>
        <v>1.3302279274505187</v>
      </c>
      <c r="S27" s="201">
        <f>V4</f>
        <v>0.3302279274505186</v>
      </c>
      <c r="T27" s="136"/>
      <c r="U27" s="77">
        <f>R29*U28</f>
        <v>74.97585746172187</v>
      </c>
      <c r="V27" s="33"/>
      <c r="W27" s="273"/>
      <c r="X27" s="274"/>
      <c r="Y27" s="277"/>
    </row>
    <row r="28" spans="1:25" ht="18.75" thickBot="1">
      <c r="A28" t="s">
        <v>49</v>
      </c>
      <c r="B28">
        <v>1740</v>
      </c>
      <c r="C28" s="1"/>
      <c r="D28" s="374"/>
      <c r="E28" s="375"/>
      <c r="F28" t="s">
        <v>2</v>
      </c>
      <c r="G28" s="1">
        <f>E13*G13*H13*D20</f>
        <v>1040491.4519999998</v>
      </c>
      <c r="I28" s="33">
        <v>0.02832</v>
      </c>
      <c r="J28" s="190" t="s">
        <v>147</v>
      </c>
      <c r="K28" s="114">
        <f>K26*I28</f>
        <v>36.42506407767272</v>
      </c>
      <c r="L28" s="177">
        <v>0</v>
      </c>
      <c r="M28" s="151">
        <f>K28*L28</f>
        <v>0</v>
      </c>
      <c r="N28" s="153">
        <f>M28/M34</f>
        <v>0</v>
      </c>
      <c r="Q28" s="46" t="s">
        <v>93</v>
      </c>
      <c r="R28" s="196">
        <f>R9+Q31</f>
        <v>2</v>
      </c>
      <c r="S28" s="202">
        <f>R9</f>
        <v>1</v>
      </c>
      <c r="T28" s="136"/>
      <c r="U28" s="208">
        <f>R28-V28</f>
        <v>1</v>
      </c>
      <c r="V28" s="33">
        <v>1</v>
      </c>
      <c r="W28" s="273" t="s">
        <v>181</v>
      </c>
      <c r="X28" s="274"/>
      <c r="Y28" s="296">
        <f>Z25-Z24</f>
        <v>0.48616095025518746</v>
      </c>
    </row>
    <row r="29" spans="1:25" ht="18.75" thickBot="1">
      <c r="A29" t="s">
        <v>48</v>
      </c>
      <c r="B29" s="1">
        <v>2340</v>
      </c>
      <c r="D29" s="374"/>
      <c r="E29" s="375"/>
      <c r="I29" s="33">
        <v>91000</v>
      </c>
      <c r="J29" s="155" t="s">
        <v>58</v>
      </c>
      <c r="K29" s="109">
        <f>G34/I29</f>
        <v>15.547421340659337</v>
      </c>
      <c r="L29" s="174">
        <v>0</v>
      </c>
      <c r="M29" s="151">
        <f>K29*L29</f>
        <v>0</v>
      </c>
      <c r="N29" s="153">
        <f>M29/M34</f>
        <v>0</v>
      </c>
      <c r="Q29" s="228" t="s">
        <v>92</v>
      </c>
      <c r="R29" s="227">
        <f>R26*R27*R28</f>
        <v>74.97585746172187</v>
      </c>
      <c r="S29" s="95" t="s">
        <v>94</v>
      </c>
      <c r="T29" s="127"/>
      <c r="U29" s="90">
        <f>R19</f>
        <v>1000</v>
      </c>
      <c r="V29" s="77">
        <f>V26+V21</f>
        <v>1236876.7205460258</v>
      </c>
      <c r="W29" s="275"/>
      <c r="X29" s="276"/>
      <c r="Y29" s="278"/>
    </row>
    <row r="30" spans="1:24" ht="16.5" thickBot="1">
      <c r="A30" t="s">
        <v>47</v>
      </c>
      <c r="B30">
        <v>3480</v>
      </c>
      <c r="C30" s="1"/>
      <c r="D30" s="374"/>
      <c r="E30" s="375"/>
      <c r="F30" t="s">
        <v>0</v>
      </c>
      <c r="G30" s="1">
        <f>E15*F15*G15*D21</f>
        <v>353637.9</v>
      </c>
      <c r="I30" s="33">
        <v>4</v>
      </c>
      <c r="J30" s="190" t="s">
        <v>138</v>
      </c>
      <c r="K30" s="110">
        <f>K29*I30</f>
        <v>62.18968536263735</v>
      </c>
      <c r="L30" s="178">
        <v>0</v>
      </c>
      <c r="M30" s="151">
        <f>K30*L30</f>
        <v>0</v>
      </c>
      <c r="N30" s="153">
        <f>M30/M34</f>
        <v>0</v>
      </c>
      <c r="Q30" s="228" t="s">
        <v>97</v>
      </c>
      <c r="R30" s="229">
        <f>R29/U29</f>
        <v>0.07497585746172188</v>
      </c>
      <c r="S30" s="67" t="s">
        <v>98</v>
      </c>
      <c r="T30" s="128"/>
      <c r="U30" s="94" t="s">
        <v>102</v>
      </c>
      <c r="V30" s="33"/>
      <c r="W30" s="33"/>
      <c r="X30" s="36"/>
    </row>
    <row r="31" spans="4:24" ht="16.5" thickBot="1">
      <c r="D31" s="376"/>
      <c r="E31" s="375"/>
      <c r="I31" s="19">
        <v>0.485</v>
      </c>
      <c r="J31" s="236" t="s">
        <v>155</v>
      </c>
      <c r="K31" s="237">
        <f>K30*I31</f>
        <v>30.161997400879113</v>
      </c>
      <c r="L31" s="238">
        <v>0</v>
      </c>
      <c r="M31" s="151">
        <f>L31*K31</f>
        <v>0</v>
      </c>
      <c r="N31" s="153">
        <f>M31/M34</f>
        <v>0</v>
      </c>
      <c r="Q31" s="209">
        <v>1</v>
      </c>
      <c r="R31" s="61"/>
      <c r="S31" s="62"/>
      <c r="T31" s="62"/>
      <c r="U31" s="62"/>
      <c r="V31" s="63"/>
      <c r="W31" s="289" t="s">
        <v>144</v>
      </c>
      <c r="X31" s="210"/>
    </row>
    <row r="32" spans="1:24" ht="16.5" thickBot="1">
      <c r="A32" s="52" t="s">
        <v>87</v>
      </c>
      <c r="B32" s="53">
        <f>B17*B40</f>
        <v>6415.5</v>
      </c>
      <c r="C32" s="320" t="s">
        <v>50</v>
      </c>
      <c r="D32" s="376"/>
      <c r="E32" s="377"/>
      <c r="F32" t="s">
        <v>5</v>
      </c>
      <c r="G32" s="1">
        <f>E17*F17*G17</f>
        <v>10686</v>
      </c>
      <c r="I32" s="19">
        <v>7000</v>
      </c>
      <c r="J32" s="239" t="s">
        <v>166</v>
      </c>
      <c r="K32" s="241">
        <f>G34/I32</f>
        <v>202.1164774285714</v>
      </c>
      <c r="L32" s="242">
        <v>0</v>
      </c>
      <c r="M32" s="243">
        <f>L32*K32</f>
        <v>0</v>
      </c>
      <c r="N32" s="240">
        <f>M32/M34</f>
        <v>0</v>
      </c>
      <c r="Q32" s="32"/>
      <c r="R32" s="286" t="s">
        <v>96</v>
      </c>
      <c r="S32" s="283">
        <f>U28/R28</f>
        <v>0.5</v>
      </c>
      <c r="T32" s="284"/>
      <c r="U32" s="285">
        <f>R29*S32*R4/U29</f>
        <v>1236876.7205460258</v>
      </c>
      <c r="V32" s="288" t="s">
        <v>113</v>
      </c>
      <c r="W32" s="33"/>
      <c r="X32" s="36"/>
    </row>
    <row r="33" spans="1:24" ht="15.75" thickBot="1">
      <c r="A33" s="321" t="s">
        <v>88</v>
      </c>
      <c r="B33" s="322">
        <f>C17*B40/A36</f>
        <v>7.05705</v>
      </c>
      <c r="C33" s="207" t="s">
        <v>89</v>
      </c>
      <c r="D33" s="376"/>
      <c r="E33" s="375"/>
      <c r="L33" s="41"/>
      <c r="N33" s="153"/>
      <c r="Q33" s="32"/>
      <c r="R33" s="64"/>
      <c r="S33" s="65"/>
      <c r="T33" s="65"/>
      <c r="U33" s="282" t="s">
        <v>129</v>
      </c>
      <c r="V33" s="66"/>
      <c r="W33" s="33"/>
      <c r="X33" s="36"/>
    </row>
    <row r="34" spans="1:24" ht="15.75" thickBot="1">
      <c r="A34" s="323" t="s">
        <v>148</v>
      </c>
      <c r="B34" s="324" t="s">
        <v>149</v>
      </c>
      <c r="C34" s="325" t="s">
        <v>150</v>
      </c>
      <c r="D34" s="374"/>
      <c r="E34" s="375"/>
      <c r="F34" s="9" t="s">
        <v>39</v>
      </c>
      <c r="G34" s="12">
        <f>SUM(G24:G32)</f>
        <v>1414815.3419999997</v>
      </c>
      <c r="J34" s="9"/>
      <c r="K34" s="10" t="s">
        <v>21</v>
      </c>
      <c r="L34" s="11"/>
      <c r="M34" s="154">
        <f>SUM(M16:M33)</f>
        <v>109.90817365454544</v>
      </c>
      <c r="N34" s="153">
        <f>SUM(N16:N32)</f>
        <v>1</v>
      </c>
      <c r="Q34" s="32"/>
      <c r="R34" s="33"/>
      <c r="S34" s="33"/>
      <c r="T34" s="33"/>
      <c r="U34" s="33"/>
      <c r="V34" s="33"/>
      <c r="W34" s="33"/>
      <c r="X34" s="36"/>
    </row>
    <row r="35" spans="1:24" ht="16.5" thickBot="1">
      <c r="A35" s="326">
        <v>126</v>
      </c>
      <c r="B35" s="187">
        <v>1</v>
      </c>
      <c r="C35" s="327">
        <v>162</v>
      </c>
      <c r="D35" s="374"/>
      <c r="E35" s="375"/>
      <c r="F35" s="79"/>
      <c r="G35" s="25" t="s">
        <v>44</v>
      </c>
      <c r="H35" s="25"/>
      <c r="I35" s="25"/>
      <c r="J35" s="25"/>
      <c r="K35" s="25"/>
      <c r="L35" s="25"/>
      <c r="M35" s="25"/>
      <c r="N35" s="153"/>
      <c r="Q35" s="211">
        <f>R26/R19</f>
        <v>0.028181582988344982</v>
      </c>
      <c r="R35" s="30"/>
      <c r="S35" s="31"/>
      <c r="T35" s="31"/>
      <c r="U35" s="123" t="s">
        <v>162</v>
      </c>
      <c r="V35" s="31"/>
      <c r="W35" s="31"/>
      <c r="X35" s="35"/>
    </row>
    <row r="36" spans="1:24" ht="16.5" thickBot="1">
      <c r="A36" s="92">
        <v>2000</v>
      </c>
      <c r="B36" s="56">
        <v>100</v>
      </c>
      <c r="C36" s="260">
        <v>0.6</v>
      </c>
      <c r="D36" s="378"/>
      <c r="E36" s="379"/>
      <c r="F36" s="255"/>
      <c r="G36" s="26" t="s">
        <v>46</v>
      </c>
      <c r="H36" s="26"/>
      <c r="I36" s="26"/>
      <c r="J36" s="26"/>
      <c r="K36" s="26"/>
      <c r="L36" s="26"/>
      <c r="M36" s="26"/>
      <c r="N36" s="39"/>
      <c r="Q36" s="211">
        <f>R30-Q35</f>
        <v>0.04679427447337689</v>
      </c>
      <c r="R36" s="32"/>
      <c r="S36" s="30"/>
      <c r="T36" s="31"/>
      <c r="U36" s="281">
        <f>U40-V21</f>
        <v>437536.9239918016</v>
      </c>
      <c r="V36" s="287" t="s">
        <v>128</v>
      </c>
      <c r="W36" s="289" t="s">
        <v>145</v>
      </c>
      <c r="X36" s="36"/>
    </row>
    <row r="37" spans="1:24" ht="16.5" thickBot="1">
      <c r="A37" s="313"/>
      <c r="B37" s="313"/>
      <c r="C37" s="78" t="s">
        <v>189</v>
      </c>
      <c r="D37" s="313"/>
      <c r="E37" s="313"/>
      <c r="F37" s="313"/>
      <c r="Q37" s="32">
        <f>J42</f>
        <v>3900</v>
      </c>
      <c r="R37" s="150" t="s">
        <v>131</v>
      </c>
      <c r="S37" s="215">
        <v>16</v>
      </c>
      <c r="T37" s="129"/>
      <c r="U37" s="203" t="s">
        <v>125</v>
      </c>
      <c r="V37" s="124" t="s">
        <v>1</v>
      </c>
      <c r="W37" s="33"/>
      <c r="X37" s="36"/>
    </row>
    <row r="38" spans="1:24" ht="16.5" thickBot="1">
      <c r="A38" s="313"/>
      <c r="B38" s="347"/>
      <c r="C38" s="312"/>
      <c r="D38" s="312"/>
      <c r="E38" s="312"/>
      <c r="F38" s="312"/>
      <c r="G38" s="348"/>
      <c r="H38" s="348"/>
      <c r="I38" s="348"/>
      <c r="J38" s="348"/>
      <c r="K38" s="348"/>
      <c r="L38" s="348"/>
      <c r="M38" s="157"/>
      <c r="N38" s="158"/>
      <c r="O38" s="43"/>
      <c r="P38" s="43"/>
      <c r="Q38" s="32"/>
      <c r="R38" s="150" t="s">
        <v>160</v>
      </c>
      <c r="S38" s="215">
        <v>5</v>
      </c>
      <c r="T38" s="129"/>
      <c r="U38" s="104" t="s">
        <v>126</v>
      </c>
      <c r="V38" s="124" t="s">
        <v>1</v>
      </c>
      <c r="W38" s="33"/>
      <c r="X38" s="36"/>
    </row>
    <row r="39" spans="1:24" ht="18.75" thickBot="1">
      <c r="A39" s="313"/>
      <c r="B39" s="341" t="s">
        <v>71</v>
      </c>
      <c r="C39" s="342" t="s">
        <v>72</v>
      </c>
      <c r="D39" s="333" t="s">
        <v>73</v>
      </c>
      <c r="E39" s="317"/>
      <c r="F39" s="313"/>
      <c r="G39" s="30"/>
      <c r="H39" s="31"/>
      <c r="I39" s="31"/>
      <c r="J39" s="193" t="s">
        <v>51</v>
      </c>
      <c r="K39" s="234" t="s">
        <v>1</v>
      </c>
      <c r="L39" s="49"/>
      <c r="M39" s="159" t="s">
        <v>60</v>
      </c>
      <c r="N39" s="160">
        <f>N20+N19</f>
        <v>0.5216172564216658</v>
      </c>
      <c r="Q39" s="32"/>
      <c r="R39" s="150" t="s">
        <v>161</v>
      </c>
      <c r="S39" s="216">
        <v>51</v>
      </c>
      <c r="T39" s="130"/>
      <c r="U39" s="105" t="s">
        <v>127</v>
      </c>
      <c r="V39" s="125" t="s">
        <v>1</v>
      </c>
      <c r="W39" s="56"/>
      <c r="X39" s="76"/>
    </row>
    <row r="40" spans="1:24" ht="18.75" thickBot="1">
      <c r="A40" s="313"/>
      <c r="B40" s="334">
        <v>23.5</v>
      </c>
      <c r="C40" s="340">
        <v>360</v>
      </c>
      <c r="D40" s="337">
        <f>J42*B40*C40</f>
        <v>32994000</v>
      </c>
      <c r="E40" s="311"/>
      <c r="F40" s="313"/>
      <c r="G40" s="32"/>
      <c r="H40" s="33"/>
      <c r="I40" s="33"/>
      <c r="J40" s="33"/>
      <c r="K40" s="235" t="s">
        <v>56</v>
      </c>
      <c r="L40" s="49"/>
      <c r="M40" s="159" t="s">
        <v>70</v>
      </c>
      <c r="N40" s="160">
        <f>N24</f>
        <v>0.001967242224218854</v>
      </c>
      <c r="Q40" s="92"/>
      <c r="R40" s="212" t="s">
        <v>1</v>
      </c>
      <c r="S40" s="56"/>
      <c r="T40" s="56"/>
      <c r="U40" s="213">
        <f>Q36*Q37*S37*S38*S39</f>
        <v>744590.495420373</v>
      </c>
      <c r="V40" s="125" t="s">
        <v>1</v>
      </c>
      <c r="W40" s="56"/>
      <c r="X40" s="76"/>
    </row>
    <row r="41" spans="1:22" ht="18.75" thickBot="1">
      <c r="A41" s="313"/>
      <c r="B41" s="273"/>
      <c r="C41" s="335"/>
      <c r="D41" s="336" t="s">
        <v>90</v>
      </c>
      <c r="E41" s="318"/>
      <c r="F41" s="313"/>
      <c r="G41" s="328" t="s">
        <v>54</v>
      </c>
      <c r="H41" s="231" t="s">
        <v>52</v>
      </c>
      <c r="I41" s="232" t="s">
        <v>53</v>
      </c>
      <c r="J41" s="233" t="s">
        <v>55</v>
      </c>
      <c r="K41" s="235" t="s">
        <v>57</v>
      </c>
      <c r="L41" s="49"/>
      <c r="M41" s="161" t="s">
        <v>64</v>
      </c>
      <c r="N41" s="160">
        <f>N30+N29+N26+N23+N16+N17</f>
        <v>0.33993793557136676</v>
      </c>
      <c r="R41" s="367" t="s">
        <v>190</v>
      </c>
      <c r="V41" s="70"/>
    </row>
    <row r="42" spans="1:25" ht="18.75" thickBot="1">
      <c r="A42" s="313"/>
      <c r="B42" s="343">
        <v>23.5</v>
      </c>
      <c r="C42" s="340">
        <v>1</v>
      </c>
      <c r="D42" s="337">
        <f>J42*B42*C42</f>
        <v>91650</v>
      </c>
      <c r="E42" s="311"/>
      <c r="F42" s="313"/>
      <c r="G42" s="329">
        <v>60</v>
      </c>
      <c r="H42" s="330">
        <f>K8</f>
        <v>5</v>
      </c>
      <c r="I42" s="331">
        <f>K9</f>
        <v>13</v>
      </c>
      <c r="J42" s="332">
        <f>G42*H42*I42</f>
        <v>3900</v>
      </c>
      <c r="K42" s="366">
        <f>M34/J42</f>
        <v>0.028181582988344982</v>
      </c>
      <c r="L42" s="49"/>
      <c r="M42" s="162" t="s">
        <v>1</v>
      </c>
      <c r="N42" s="163"/>
      <c r="R42" s="30"/>
      <c r="S42" s="31"/>
      <c r="T42" s="31">
        <f>V43*V45*Y47</f>
        <v>10000000</v>
      </c>
      <c r="U42" s="31"/>
      <c r="V42" s="31"/>
      <c r="W42" s="31"/>
      <c r="X42" s="262"/>
      <c r="Y42" s="263"/>
    </row>
    <row r="43" spans="1:25" ht="18.75" thickBot="1">
      <c r="A43" s="313"/>
      <c r="B43" s="273"/>
      <c r="C43" s="338"/>
      <c r="D43" s="339" t="s">
        <v>185</v>
      </c>
      <c r="E43" s="318"/>
      <c r="F43" s="313"/>
      <c r="G43" s="49"/>
      <c r="H43" s="49"/>
      <c r="I43" s="49"/>
      <c r="J43" s="49"/>
      <c r="K43" s="49"/>
      <c r="L43" s="50"/>
      <c r="M43" s="164" t="s">
        <v>61</v>
      </c>
      <c r="N43" s="165">
        <f>N22</f>
        <v>0.13647756578274878</v>
      </c>
      <c r="R43" s="256" t="s">
        <v>175</v>
      </c>
      <c r="S43" s="31"/>
      <c r="T43" s="31"/>
      <c r="U43" s="298" t="s">
        <v>167</v>
      </c>
      <c r="V43" s="368">
        <f>K8</f>
        <v>5</v>
      </c>
      <c r="W43" s="245"/>
      <c r="X43" s="303" t="s">
        <v>182</v>
      </c>
      <c r="Y43" s="246"/>
    </row>
    <row r="44" spans="1:25" ht="18.75" thickBot="1">
      <c r="A44" s="313"/>
      <c r="B44" s="344">
        <v>8</v>
      </c>
      <c r="C44" s="345">
        <v>5</v>
      </c>
      <c r="D44" s="346">
        <f>J42*B44*C44</f>
        <v>156000</v>
      </c>
      <c r="E44" s="311"/>
      <c r="F44" s="313"/>
      <c r="G44" s="33"/>
      <c r="H44" s="33"/>
      <c r="I44" s="33"/>
      <c r="J44" s="33"/>
      <c r="K44" s="33">
        <v>907</v>
      </c>
      <c r="L44" s="29">
        <v>1000</v>
      </c>
      <c r="M44" s="33"/>
      <c r="N44" s="36"/>
      <c r="R44" s="79"/>
      <c r="S44" s="33"/>
      <c r="T44" s="33"/>
      <c r="U44" s="299" t="s">
        <v>168</v>
      </c>
      <c r="V44" s="265">
        <f>V43*Y46</f>
        <v>17500</v>
      </c>
      <c r="W44" s="247" t="s">
        <v>110</v>
      </c>
      <c r="X44" s="306" t="s">
        <v>169</v>
      </c>
      <c r="Y44" s="292">
        <v>1500</v>
      </c>
    </row>
    <row r="45" spans="1:25" ht="18.75" thickBot="1">
      <c r="A45" s="313"/>
      <c r="B45" s="349"/>
      <c r="C45" s="314"/>
      <c r="D45" s="311"/>
      <c r="E45" s="318"/>
      <c r="F45" s="313"/>
      <c r="G45" s="33"/>
      <c r="H45" s="33"/>
      <c r="I45" s="33"/>
      <c r="J45" s="33"/>
      <c r="K45" s="33"/>
      <c r="L45" s="207" t="s">
        <v>80</v>
      </c>
      <c r="M45" s="33"/>
      <c r="N45" s="36"/>
      <c r="R45" s="264">
        <f>R30+V48</f>
        <v>0.07707585746172188</v>
      </c>
      <c r="S45" s="269" t="s">
        <v>98</v>
      </c>
      <c r="T45" s="270"/>
      <c r="U45" s="305" t="s">
        <v>177</v>
      </c>
      <c r="V45" s="290">
        <v>2000000</v>
      </c>
      <c r="W45" s="250" t="s">
        <v>1</v>
      </c>
      <c r="X45" s="307" t="s">
        <v>170</v>
      </c>
      <c r="Y45" s="293">
        <v>2000</v>
      </c>
    </row>
    <row r="46" spans="1:25" ht="16.5" thickBot="1">
      <c r="A46" s="313"/>
      <c r="B46" s="349" t="s">
        <v>186</v>
      </c>
      <c r="C46" s="314"/>
      <c r="D46" s="311"/>
      <c r="E46" s="311"/>
      <c r="F46" s="313"/>
      <c r="G46" s="33"/>
      <c r="H46" s="33"/>
      <c r="I46" s="33"/>
      <c r="J46" s="33"/>
      <c r="K46" s="359" t="s">
        <v>69</v>
      </c>
      <c r="L46" s="360">
        <v>0</v>
      </c>
      <c r="M46" s="361">
        <f>L46/K44</f>
        <v>0</v>
      </c>
      <c r="N46" s="350" t="s">
        <v>122</v>
      </c>
      <c r="R46" s="255"/>
      <c r="S46" s="257"/>
      <c r="T46" s="33"/>
      <c r="U46" s="300" t="s">
        <v>171</v>
      </c>
      <c r="V46" s="266">
        <f>V44/T42</f>
        <v>0.00175</v>
      </c>
      <c r="W46" s="251" t="s">
        <v>1</v>
      </c>
      <c r="X46" s="248"/>
      <c r="Y46" s="249">
        <f>SUM(Y44:Y45)</f>
        <v>3500</v>
      </c>
    </row>
    <row r="47" spans="1:25" ht="18.75" thickBot="1">
      <c r="A47" s="313"/>
      <c r="B47" s="310"/>
      <c r="C47" s="313"/>
      <c r="D47" s="311"/>
      <c r="E47" s="318"/>
      <c r="F47" s="313"/>
      <c r="G47" s="33"/>
      <c r="H47" s="33"/>
      <c r="I47" s="33"/>
      <c r="J47" s="33"/>
      <c r="K47" s="362" t="s">
        <v>81</v>
      </c>
      <c r="L47" s="225">
        <v>0</v>
      </c>
      <c r="M47" s="363">
        <f>L47/K44</f>
        <v>0</v>
      </c>
      <c r="N47" s="350" t="s">
        <v>122</v>
      </c>
      <c r="R47" s="79"/>
      <c r="S47" s="257"/>
      <c r="T47" s="33"/>
      <c r="U47" s="305" t="s">
        <v>172</v>
      </c>
      <c r="V47" s="304">
        <v>1.2</v>
      </c>
      <c r="W47" s="302" t="s">
        <v>176</v>
      </c>
      <c r="X47" s="268"/>
      <c r="Y47" s="291">
        <v>1</v>
      </c>
    </row>
    <row r="48" spans="1:25" ht="18.75" thickBot="1">
      <c r="A48" s="313"/>
      <c r="B48" s="351"/>
      <c r="C48" s="313"/>
      <c r="D48" s="311"/>
      <c r="E48" s="319"/>
      <c r="F48" s="313"/>
      <c r="G48" s="33"/>
      <c r="H48" s="33"/>
      <c r="I48" s="33"/>
      <c r="J48" s="207" t="s">
        <v>85</v>
      </c>
      <c r="K48" s="362" t="s">
        <v>82</v>
      </c>
      <c r="L48" s="226">
        <v>250</v>
      </c>
      <c r="M48" s="363">
        <f>L48/L44</f>
        <v>0.25</v>
      </c>
      <c r="N48" s="350" t="s">
        <v>122</v>
      </c>
      <c r="R48" s="271">
        <f>R45*R19</f>
        <v>77.07585746172188</v>
      </c>
      <c r="S48" s="272" t="s">
        <v>174</v>
      </c>
      <c r="T48" s="270"/>
      <c r="U48" s="301" t="s">
        <v>173</v>
      </c>
      <c r="V48" s="267">
        <f>V46*V47</f>
        <v>0.0021</v>
      </c>
      <c r="W48" s="252"/>
      <c r="X48" s="253"/>
      <c r="Y48" s="254"/>
    </row>
    <row r="49" spans="1:25" ht="16.5" thickBot="1">
      <c r="A49" s="313"/>
      <c r="B49" s="352"/>
      <c r="C49" s="315"/>
      <c r="D49" s="316"/>
      <c r="E49" s="316"/>
      <c r="F49" s="315"/>
      <c r="G49" s="56"/>
      <c r="H49" s="56"/>
      <c r="I49" s="56"/>
      <c r="J49" s="353" t="s">
        <v>84</v>
      </c>
      <c r="K49" s="364" t="s">
        <v>83</v>
      </c>
      <c r="L49" s="354">
        <v>150</v>
      </c>
      <c r="M49" s="365">
        <f>L49/L44</f>
        <v>0.15</v>
      </c>
      <c r="N49" s="355" t="s">
        <v>122</v>
      </c>
      <c r="R49" s="255"/>
      <c r="S49" s="258"/>
      <c r="T49" s="56"/>
      <c r="U49" s="56"/>
      <c r="V49" s="56"/>
      <c r="W49" s="56"/>
      <c r="X49" s="259"/>
      <c r="Y49" s="260"/>
    </row>
  </sheetData>
  <sheetProtection/>
  <printOptions/>
  <pageMargins left="0.5511811023622047" right="0.5511811023622047" top="0.1625" bottom="0.984251968503937" header="0.5118110236220472" footer="0.5118110236220472"/>
  <pageSetup horizontalDpi="300" verticalDpi="3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Kennedy</dc:creator>
  <cp:keywords/>
  <dc:description/>
  <cp:lastModifiedBy>Owner</cp:lastModifiedBy>
  <cp:lastPrinted>2014-01-16T13:16:35Z</cp:lastPrinted>
  <dcterms:created xsi:type="dcterms:W3CDTF">2007-12-12T12:31:49Z</dcterms:created>
  <dcterms:modified xsi:type="dcterms:W3CDTF">2014-04-01T10:14:37Z</dcterms:modified>
  <cp:category/>
  <cp:version/>
  <cp:contentType/>
  <cp:contentStatus/>
</cp:coreProperties>
</file>